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13935" windowHeight="10770" tabRatio="839" activeTab="2"/>
  </bookViews>
  <sheets>
    <sheet name="CONTROL PERSONAL FULL" sheetId="6" r:id="rId1"/>
    <sheet name="PERSONAL" sheetId="11" r:id="rId2"/>
    <sheet name="para facturar" sheetId="12" r:id="rId3"/>
    <sheet name="INSUMOS Y MAQUINARIA" sheetId="2" r:id="rId4"/>
    <sheet name="Rubro danna sin formula" sheetId="16" r:id="rId5"/>
  </sheets>
  <definedNames>
    <definedName name="_xlnm._FilterDatabase" localSheetId="3" hidden="1">'INSUMOS Y MAQUINARIA'!$A$1:$BR$130</definedName>
    <definedName name="_xlnm._FilterDatabase" localSheetId="1" hidden="1">PERSONAL!$A$1:$V$215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2" l="1"/>
  <c r="BQ131" i="2" l="1"/>
  <c r="T67" i="2"/>
  <c r="M214" i="11"/>
  <c r="M213" i="11"/>
  <c r="N213" i="11" s="1"/>
  <c r="M212" i="11"/>
  <c r="N212" i="11" s="1"/>
  <c r="M211" i="11"/>
  <c r="M210" i="11"/>
  <c r="M209" i="11"/>
  <c r="M208" i="11"/>
  <c r="M207" i="11"/>
  <c r="N207" i="11" s="1"/>
  <c r="M206" i="11"/>
  <c r="N206" i="11" s="1"/>
  <c r="M205" i="11"/>
  <c r="M204" i="11"/>
  <c r="M203" i="11"/>
  <c r="N203" i="11" s="1"/>
  <c r="M202" i="11"/>
  <c r="N202" i="11" s="1"/>
  <c r="M201" i="11"/>
  <c r="M200" i="11"/>
  <c r="N200" i="11" s="1"/>
  <c r="M199" i="11"/>
  <c r="M198" i="11"/>
  <c r="N198" i="11" s="1"/>
  <c r="M197" i="11"/>
  <c r="N197" i="11" s="1"/>
  <c r="M196" i="11"/>
  <c r="M195" i="11"/>
  <c r="M194" i="11"/>
  <c r="M193" i="11"/>
  <c r="N193" i="11" s="1"/>
  <c r="M192" i="11"/>
  <c r="N192" i="11" s="1"/>
  <c r="M191" i="11"/>
  <c r="N191" i="11" s="1"/>
  <c r="M190" i="11"/>
  <c r="M189" i="11"/>
  <c r="M188" i="11"/>
  <c r="N188" i="11" s="1"/>
  <c r="M187" i="11"/>
  <c r="N187" i="11" s="1"/>
  <c r="M186" i="11"/>
  <c r="N186" i="11" s="1"/>
  <c r="M185" i="11"/>
  <c r="M184" i="11"/>
  <c r="M183" i="11"/>
  <c r="N183" i="11" s="1"/>
  <c r="M182" i="11"/>
  <c r="N182" i="11" s="1"/>
  <c r="M181" i="11"/>
  <c r="M180" i="11"/>
  <c r="M179" i="11"/>
  <c r="M178" i="11"/>
  <c r="M177" i="11"/>
  <c r="N177" i="11" s="1"/>
  <c r="M176" i="11"/>
  <c r="M175" i="11"/>
  <c r="N175" i="11" s="1"/>
  <c r="M174" i="11"/>
  <c r="M173" i="11"/>
  <c r="M172" i="11"/>
  <c r="N172" i="11" s="1"/>
  <c r="M171" i="11"/>
  <c r="M170" i="11"/>
  <c r="N170" i="11" s="1"/>
  <c r="M169" i="11"/>
  <c r="M168" i="11"/>
  <c r="N168" i="11" s="1"/>
  <c r="M167" i="11"/>
  <c r="N167" i="11" s="1"/>
  <c r="M166" i="11"/>
  <c r="M165" i="11"/>
  <c r="M164" i="11"/>
  <c r="M163" i="11"/>
  <c r="M162" i="11"/>
  <c r="N162" i="11" s="1"/>
  <c r="M161" i="11"/>
  <c r="N161" i="11" s="1"/>
  <c r="M160" i="11"/>
  <c r="M159" i="11"/>
  <c r="M158" i="11"/>
  <c r="N158" i="11" s="1"/>
  <c r="M157" i="11"/>
  <c r="N157" i="11" s="1"/>
  <c r="M156" i="11"/>
  <c r="M155" i="11"/>
  <c r="M154" i="11"/>
  <c r="M153" i="11"/>
  <c r="M152" i="11"/>
  <c r="N152" i="11" s="1"/>
  <c r="M151" i="11"/>
  <c r="M150" i="11"/>
  <c r="N150" i="11" s="1"/>
  <c r="M149" i="11"/>
  <c r="M148" i="11"/>
  <c r="N148" i="11" s="1"/>
  <c r="M147" i="11"/>
  <c r="N147" i="11" s="1"/>
  <c r="M146" i="11"/>
  <c r="M145" i="11"/>
  <c r="M144" i="11"/>
  <c r="M143" i="11"/>
  <c r="M142" i="11"/>
  <c r="N142" i="11" s="1"/>
  <c r="M141" i="11"/>
  <c r="M140" i="11"/>
  <c r="N140" i="11" s="1"/>
  <c r="M139" i="11"/>
  <c r="M138" i="11"/>
  <c r="N138" i="11" s="1"/>
  <c r="M137" i="11"/>
  <c r="N137" i="11" s="1"/>
  <c r="M136" i="11"/>
  <c r="M135" i="11"/>
  <c r="M134" i="11"/>
  <c r="M133" i="11"/>
  <c r="M132" i="11"/>
  <c r="N132" i="11" s="1"/>
  <c r="M131" i="11"/>
  <c r="N131" i="11" s="1"/>
  <c r="M130" i="11"/>
  <c r="M129" i="11"/>
  <c r="M128" i="11"/>
  <c r="N128" i="11" s="1"/>
  <c r="M127" i="11"/>
  <c r="N127" i="11" s="1"/>
  <c r="M126" i="11"/>
  <c r="M125" i="11"/>
  <c r="M124" i="11"/>
  <c r="M123" i="11"/>
  <c r="M122" i="11"/>
  <c r="N122" i="11" s="1"/>
  <c r="M121" i="11"/>
  <c r="M120" i="11"/>
  <c r="N120" i="11" s="1"/>
  <c r="M119" i="11"/>
  <c r="M118" i="11"/>
  <c r="N118" i="11" s="1"/>
  <c r="M117" i="11"/>
  <c r="N117" i="11" s="1"/>
  <c r="M116" i="11"/>
  <c r="M115" i="11"/>
  <c r="N115" i="11" s="1"/>
  <c r="M114" i="11"/>
  <c r="M113" i="11"/>
  <c r="M112" i="11"/>
  <c r="N112" i="11" s="1"/>
  <c r="M111" i="11"/>
  <c r="M110" i="11"/>
  <c r="M109" i="11"/>
  <c r="M108" i="11"/>
  <c r="N108" i="11" s="1"/>
  <c r="M107" i="11"/>
  <c r="N107" i="11" s="1"/>
  <c r="M106" i="11"/>
  <c r="M105" i="11"/>
  <c r="M104" i="11"/>
  <c r="M103" i="11"/>
  <c r="N103" i="11" s="1"/>
  <c r="M102" i="11"/>
  <c r="N102" i="11" s="1"/>
  <c r="M101" i="11"/>
  <c r="M100" i="11"/>
  <c r="N100" i="11" s="1"/>
  <c r="M99" i="11"/>
  <c r="M98" i="11"/>
  <c r="M97" i="11"/>
  <c r="N97" i="11" s="1"/>
  <c r="M96" i="11"/>
  <c r="M95" i="11"/>
  <c r="M94" i="11"/>
  <c r="M93" i="11"/>
  <c r="N93" i="11" s="1"/>
  <c r="M92" i="11"/>
  <c r="N92" i="11" s="1"/>
  <c r="M91" i="11"/>
  <c r="M90" i="11"/>
  <c r="N90" i="11" s="1"/>
  <c r="M89" i="11"/>
  <c r="M88" i="11"/>
  <c r="M87" i="11"/>
  <c r="N87" i="11" s="1"/>
  <c r="M86" i="11"/>
  <c r="M85" i="11"/>
  <c r="M84" i="11"/>
  <c r="M83" i="11"/>
  <c r="M82" i="11"/>
  <c r="N82" i="11" s="1"/>
  <c r="M81" i="11"/>
  <c r="M80" i="11"/>
  <c r="M79" i="11"/>
  <c r="M78" i="11"/>
  <c r="N78" i="11" s="1"/>
  <c r="M77" i="11"/>
  <c r="N77" i="11" s="1"/>
  <c r="M76" i="11"/>
  <c r="M75" i="11"/>
  <c r="N75" i="11" s="1"/>
  <c r="M74" i="11"/>
  <c r="M73" i="11"/>
  <c r="M72" i="11"/>
  <c r="N72" i="11" s="1"/>
  <c r="M71" i="11"/>
  <c r="M70" i="11"/>
  <c r="N70" i="11" s="1"/>
  <c r="M69" i="11"/>
  <c r="M68" i="11"/>
  <c r="N68" i="11" s="1"/>
  <c r="M67" i="11"/>
  <c r="N67" i="11" s="1"/>
  <c r="M66" i="11"/>
  <c r="M65" i="11"/>
  <c r="M64" i="11"/>
  <c r="M63" i="11"/>
  <c r="M62" i="11"/>
  <c r="N62" i="11" s="1"/>
  <c r="M61" i="11"/>
  <c r="M60" i="11"/>
  <c r="M59" i="11"/>
  <c r="M58" i="11"/>
  <c r="N58" i="11" s="1"/>
  <c r="M57" i="11"/>
  <c r="N57" i="11" s="1"/>
  <c r="M56" i="11"/>
  <c r="M55" i="11"/>
  <c r="M54" i="11"/>
  <c r="M53" i="11"/>
  <c r="M52" i="11"/>
  <c r="N52" i="11" s="1"/>
  <c r="M51" i="11"/>
  <c r="M50" i="11"/>
  <c r="N50" i="11" s="1"/>
  <c r="M49" i="11"/>
  <c r="M48" i="11"/>
  <c r="N48" i="11" s="1"/>
  <c r="M47" i="11"/>
  <c r="N47" i="11" s="1"/>
  <c r="M46" i="11"/>
  <c r="M45" i="11"/>
  <c r="M44" i="11"/>
  <c r="M43" i="11"/>
  <c r="N43" i="11" s="1"/>
  <c r="M42" i="11"/>
  <c r="N42" i="11" s="1"/>
  <c r="M41" i="11"/>
  <c r="N41" i="11" s="1"/>
  <c r="M40" i="11"/>
  <c r="M39" i="11"/>
  <c r="M38" i="11"/>
  <c r="M37" i="11"/>
  <c r="N37" i="11" s="1"/>
  <c r="M36" i="11"/>
  <c r="N36" i="11" s="1"/>
  <c r="M35" i="11"/>
  <c r="M34" i="11"/>
  <c r="M33" i="11"/>
  <c r="N33" i="11" s="1"/>
  <c r="M32" i="11"/>
  <c r="N32" i="11" s="1"/>
  <c r="M31" i="11"/>
  <c r="M30" i="11"/>
  <c r="M29" i="11"/>
  <c r="M28" i="11"/>
  <c r="N28" i="11" s="1"/>
  <c r="M27" i="11"/>
  <c r="N27" i="11" s="1"/>
  <c r="M26" i="11"/>
  <c r="M25" i="11"/>
  <c r="M24" i="11"/>
  <c r="M23" i="11"/>
  <c r="M22" i="11"/>
  <c r="N22" i="11" s="1"/>
  <c r="M21" i="11"/>
  <c r="M20" i="11"/>
  <c r="M19" i="11"/>
  <c r="M18" i="11"/>
  <c r="M17" i="11"/>
  <c r="N17" i="11" s="1"/>
  <c r="M16" i="11"/>
  <c r="M15" i="11"/>
  <c r="M14" i="11"/>
  <c r="M13" i="11"/>
  <c r="N13" i="11" s="1"/>
  <c r="M12" i="11"/>
  <c r="N12" i="11" s="1"/>
  <c r="M11" i="11"/>
  <c r="M10" i="11"/>
  <c r="M9" i="11"/>
  <c r="M8" i="11"/>
  <c r="M7" i="11"/>
  <c r="N7" i="11" s="1"/>
  <c r="M6" i="11"/>
  <c r="M5" i="11"/>
  <c r="M4" i="11"/>
  <c r="M3" i="11"/>
  <c r="N3" i="11" s="1"/>
  <c r="M2" i="11"/>
  <c r="N2" i="11" s="1"/>
  <c r="O141" i="11" l="1"/>
  <c r="P141" i="11" s="1"/>
  <c r="O31" i="11"/>
  <c r="P31" i="11" s="1"/>
  <c r="O171" i="11"/>
  <c r="P171" i="11" s="1"/>
  <c r="O5" i="11"/>
  <c r="P5" i="11" s="1"/>
  <c r="O46" i="11"/>
  <c r="P46" i="11" s="1"/>
  <c r="O151" i="11"/>
  <c r="P151" i="11" s="1"/>
  <c r="O135" i="11"/>
  <c r="P135" i="11" s="1"/>
  <c r="O16" i="11"/>
  <c r="P16" i="11" s="1"/>
  <c r="O96" i="11"/>
  <c r="P96" i="11" s="1"/>
  <c r="O196" i="11"/>
  <c r="P196" i="11" s="1"/>
  <c r="O20" i="11"/>
  <c r="P20" i="11" s="1"/>
  <c r="O160" i="11"/>
  <c r="P160" i="11" s="1"/>
  <c r="O22" i="11"/>
  <c r="P22" i="11" s="1"/>
  <c r="N156" i="11"/>
  <c r="O156" i="11" s="1"/>
  <c r="P156" i="11" s="1"/>
  <c r="O140" i="11"/>
  <c r="P140" i="11" s="1"/>
  <c r="N166" i="11"/>
  <c r="O166" i="11" s="1"/>
  <c r="P166" i="11" s="1"/>
  <c r="O150" i="11"/>
  <c r="P150" i="11" s="1"/>
  <c r="N10" i="11"/>
  <c r="O10" i="11" s="1"/>
  <c r="P10" i="11" s="1"/>
  <c r="O17" i="11"/>
  <c r="P17" i="11" s="1"/>
  <c r="N26" i="11"/>
  <c r="O26" i="11" s="1"/>
  <c r="P26" i="11" s="1"/>
  <c r="N35" i="11"/>
  <c r="O35" i="11" s="1"/>
  <c r="P35" i="11" s="1"/>
  <c r="O42" i="11"/>
  <c r="P42" i="11" s="1"/>
  <c r="N51" i="11"/>
  <c r="O51" i="11" s="1"/>
  <c r="P51" i="11" s="1"/>
  <c r="N60" i="11"/>
  <c r="O60" i="11" s="1"/>
  <c r="P60" i="11" s="1"/>
  <c r="O67" i="11"/>
  <c r="P67" i="11" s="1"/>
  <c r="N76" i="11"/>
  <c r="O76" i="11" s="1"/>
  <c r="P76" i="11" s="1"/>
  <c r="N85" i="11"/>
  <c r="O85" i="11" s="1"/>
  <c r="P85" i="11" s="1"/>
  <c r="O92" i="11"/>
  <c r="P92" i="11" s="1"/>
  <c r="N101" i="11"/>
  <c r="O101" i="11" s="1"/>
  <c r="P101" i="11" s="1"/>
  <c r="N110" i="11"/>
  <c r="O110" i="11" s="1"/>
  <c r="P110" i="11" s="1"/>
  <c r="O117" i="11"/>
  <c r="P117" i="11" s="1"/>
  <c r="N126" i="11"/>
  <c r="O126" i="11" s="1"/>
  <c r="P126" i="11" s="1"/>
  <c r="N135" i="11"/>
  <c r="O142" i="11"/>
  <c r="P142" i="11" s="1"/>
  <c r="N151" i="11"/>
  <c r="N160" i="11"/>
  <c r="O167" i="11"/>
  <c r="P167" i="11" s="1"/>
  <c r="N176" i="11"/>
  <c r="O176" i="11" s="1"/>
  <c r="P176" i="11" s="1"/>
  <c r="N185" i="11"/>
  <c r="O185" i="11" s="1"/>
  <c r="P185" i="11" s="1"/>
  <c r="O192" i="11"/>
  <c r="P192" i="11" s="1"/>
  <c r="N201" i="11"/>
  <c r="O201" i="11" s="1"/>
  <c r="P201" i="11" s="1"/>
  <c r="N210" i="11"/>
  <c r="O210" i="11" s="1"/>
  <c r="P210" i="11" s="1"/>
  <c r="N165" i="11"/>
  <c r="O165" i="11" s="1"/>
  <c r="P165" i="11" s="1"/>
  <c r="O99" i="11"/>
  <c r="P99" i="11" s="1"/>
  <c r="N31" i="11"/>
  <c r="N65" i="11"/>
  <c r="O65" i="11" s="1"/>
  <c r="P65" i="11" s="1"/>
  <c r="N106" i="11"/>
  <c r="O106" i="11" s="1"/>
  <c r="P106" i="11" s="1"/>
  <c r="O147" i="11"/>
  <c r="P147" i="11" s="1"/>
  <c r="O172" i="11"/>
  <c r="P172" i="11" s="1"/>
  <c r="O32" i="11"/>
  <c r="P32" i="11" s="1"/>
  <c r="N116" i="11"/>
  <c r="O116" i="11" s="1"/>
  <c r="P116" i="11" s="1"/>
  <c r="O207" i="11"/>
  <c r="P207" i="11" s="1"/>
  <c r="O41" i="11"/>
  <c r="P41" i="11" s="1"/>
  <c r="O75" i="11"/>
  <c r="P75" i="11" s="1"/>
  <c r="O191" i="11"/>
  <c r="P191" i="11" s="1"/>
  <c r="N40" i="11"/>
  <c r="O40" i="11" s="1"/>
  <c r="P40" i="11" s="1"/>
  <c r="N81" i="11"/>
  <c r="O81" i="11" s="1"/>
  <c r="P81" i="11" s="1"/>
  <c r="O97" i="11"/>
  <c r="P97" i="11" s="1"/>
  <c r="N190" i="11"/>
  <c r="O190" i="11" s="1"/>
  <c r="P190" i="11" s="1"/>
  <c r="O90" i="11"/>
  <c r="P90" i="11" s="1"/>
  <c r="O131" i="11"/>
  <c r="P131" i="11" s="1"/>
  <c r="O74" i="11"/>
  <c r="P74" i="11" s="1"/>
  <c r="O7" i="11"/>
  <c r="P7" i="11" s="1"/>
  <c r="N66" i="11"/>
  <c r="O66" i="11" s="1"/>
  <c r="P66" i="11" s="1"/>
  <c r="N91" i="11"/>
  <c r="O91" i="11" s="1"/>
  <c r="P91" i="11" s="1"/>
  <c r="N141" i="11"/>
  <c r="O50" i="11"/>
  <c r="P50" i="11" s="1"/>
  <c r="O100" i="11"/>
  <c r="P100" i="11" s="1"/>
  <c r="N20" i="11"/>
  <c r="N61" i="11"/>
  <c r="O61" i="11" s="1"/>
  <c r="P61" i="11" s="1"/>
  <c r="N95" i="11"/>
  <c r="O95" i="11" s="1"/>
  <c r="P95" i="11" s="1"/>
  <c r="N145" i="11"/>
  <c r="O145" i="11" s="1"/>
  <c r="P145" i="11" s="1"/>
  <c r="N211" i="11"/>
  <c r="O211" i="11" s="1"/>
  <c r="P211" i="11" s="1"/>
  <c r="O36" i="11"/>
  <c r="P36" i="11" s="1"/>
  <c r="O70" i="11"/>
  <c r="P70" i="11" s="1"/>
  <c r="O120" i="11"/>
  <c r="P120" i="11" s="1"/>
  <c r="O161" i="11"/>
  <c r="P161" i="11" s="1"/>
  <c r="O170" i="11"/>
  <c r="P170" i="11" s="1"/>
  <c r="O54" i="11"/>
  <c r="P54" i="11" s="1"/>
  <c r="O154" i="11"/>
  <c r="P154" i="11" s="1"/>
  <c r="O179" i="11"/>
  <c r="P179" i="11" s="1"/>
  <c r="N15" i="11"/>
  <c r="O15" i="11" s="1"/>
  <c r="P15" i="11" s="1"/>
  <c r="O47" i="11"/>
  <c r="P47" i="11" s="1"/>
  <c r="N181" i="11"/>
  <c r="O181" i="11" s="1"/>
  <c r="P181" i="11" s="1"/>
  <c r="O115" i="11"/>
  <c r="P115" i="11" s="1"/>
  <c r="O206" i="11"/>
  <c r="P206" i="11" s="1"/>
  <c r="O24" i="11"/>
  <c r="P24" i="11" s="1"/>
  <c r="O124" i="11"/>
  <c r="P124" i="11" s="1"/>
  <c r="N25" i="11"/>
  <c r="O25" i="11" s="1"/>
  <c r="P25" i="11" s="1"/>
  <c r="O57" i="11"/>
  <c r="P57" i="11" s="1"/>
  <c r="O82" i="11"/>
  <c r="P82" i="11" s="1"/>
  <c r="N125" i="11"/>
  <c r="O125" i="11" s="1"/>
  <c r="P125" i="11" s="1"/>
  <c r="O182" i="11"/>
  <c r="P182" i="11" s="1"/>
  <c r="O200" i="11"/>
  <c r="P200" i="11" s="1"/>
  <c r="O159" i="11"/>
  <c r="P159" i="11" s="1"/>
  <c r="O169" i="11"/>
  <c r="P169" i="11" s="1"/>
  <c r="N11" i="11"/>
  <c r="O11" i="11" s="1"/>
  <c r="P11" i="11" s="1"/>
  <c r="N45" i="11"/>
  <c r="O45" i="11" s="1"/>
  <c r="P45" i="11" s="1"/>
  <c r="O77" i="11"/>
  <c r="P77" i="11" s="1"/>
  <c r="N111" i="11"/>
  <c r="O111" i="11" s="1"/>
  <c r="P111" i="11" s="1"/>
  <c r="O127" i="11"/>
  <c r="P127" i="11" s="1"/>
  <c r="N195" i="11"/>
  <c r="O195" i="11" s="1"/>
  <c r="P195" i="11" s="1"/>
  <c r="O186" i="11"/>
  <c r="P186" i="11" s="1"/>
  <c r="N5" i="11"/>
  <c r="O12" i="11"/>
  <c r="P12" i="11" s="1"/>
  <c r="N21" i="11"/>
  <c r="O21" i="11" s="1"/>
  <c r="P21" i="11" s="1"/>
  <c r="N30" i="11"/>
  <c r="O30" i="11" s="1"/>
  <c r="P30" i="11" s="1"/>
  <c r="O37" i="11"/>
  <c r="P37" i="11" s="1"/>
  <c r="N46" i="11"/>
  <c r="N55" i="11"/>
  <c r="O55" i="11" s="1"/>
  <c r="P55" i="11" s="1"/>
  <c r="O62" i="11"/>
  <c r="P62" i="11" s="1"/>
  <c r="N71" i="11"/>
  <c r="O71" i="11" s="1"/>
  <c r="P71" i="11" s="1"/>
  <c r="N80" i="11"/>
  <c r="O80" i="11" s="1"/>
  <c r="P80" i="11" s="1"/>
  <c r="O87" i="11"/>
  <c r="P87" i="11" s="1"/>
  <c r="N96" i="11"/>
  <c r="N105" i="11"/>
  <c r="O105" i="11" s="1"/>
  <c r="P105" i="11" s="1"/>
  <c r="O112" i="11"/>
  <c r="P112" i="11" s="1"/>
  <c r="N121" i="11"/>
  <c r="O121" i="11" s="1"/>
  <c r="P121" i="11" s="1"/>
  <c r="N130" i="11"/>
  <c r="O130" i="11" s="1"/>
  <c r="P130" i="11" s="1"/>
  <c r="O137" i="11"/>
  <c r="P137" i="11" s="1"/>
  <c r="N146" i="11"/>
  <c r="O146" i="11" s="1"/>
  <c r="P146" i="11" s="1"/>
  <c r="N155" i="11"/>
  <c r="O155" i="11" s="1"/>
  <c r="P155" i="11" s="1"/>
  <c r="O162" i="11"/>
  <c r="P162" i="11" s="1"/>
  <c r="N171" i="11"/>
  <c r="N180" i="11"/>
  <c r="O180" i="11" s="1"/>
  <c r="P180" i="11" s="1"/>
  <c r="O187" i="11"/>
  <c r="P187" i="11" s="1"/>
  <c r="N196" i="11"/>
  <c r="N205" i="11"/>
  <c r="O205" i="11" s="1"/>
  <c r="P205" i="11" s="1"/>
  <c r="O212" i="11"/>
  <c r="P212" i="11" s="1"/>
  <c r="N6" i="11"/>
  <c r="O6" i="11" s="1"/>
  <c r="P6" i="11" s="1"/>
  <c r="O72" i="11"/>
  <c r="P72" i="11" s="1"/>
  <c r="O122" i="11"/>
  <c r="P122" i="11" s="1"/>
  <c r="O197" i="11"/>
  <c r="P197" i="11" s="1"/>
  <c r="O98" i="11"/>
  <c r="P98" i="11" s="1"/>
  <c r="O49" i="11"/>
  <c r="P49" i="11" s="1"/>
  <c r="O149" i="11"/>
  <c r="P149" i="11" s="1"/>
  <c r="O107" i="11"/>
  <c r="P107" i="11" s="1"/>
  <c r="O175" i="11"/>
  <c r="P175" i="11" s="1"/>
  <c r="O84" i="11"/>
  <c r="P84" i="11" s="1"/>
  <c r="O2" i="11"/>
  <c r="P2" i="11" s="1"/>
  <c r="O52" i="11"/>
  <c r="P52" i="11" s="1"/>
  <c r="N86" i="11"/>
  <c r="O86" i="11" s="1"/>
  <c r="P86" i="11" s="1"/>
  <c r="O152" i="11"/>
  <c r="P152" i="11" s="1"/>
  <c r="N56" i="11"/>
  <c r="O56" i="11" s="1"/>
  <c r="P56" i="11" s="1"/>
  <c r="N16" i="11"/>
  <c r="O132" i="11"/>
  <c r="P132" i="11" s="1"/>
  <c r="O157" i="11"/>
  <c r="P157" i="11" s="1"/>
  <c r="O44" i="11"/>
  <c r="P44" i="11" s="1"/>
  <c r="O27" i="11"/>
  <c r="P27" i="11" s="1"/>
  <c r="O102" i="11"/>
  <c r="P102" i="11" s="1"/>
  <c r="N136" i="11"/>
  <c r="O136" i="11" s="1"/>
  <c r="P136" i="11" s="1"/>
  <c r="O177" i="11"/>
  <c r="P177" i="11" s="1"/>
  <c r="O202" i="11"/>
  <c r="P202" i="11" s="1"/>
  <c r="O64" i="11"/>
  <c r="P64" i="11" s="1"/>
  <c r="O164" i="11"/>
  <c r="P164" i="11" s="1"/>
  <c r="O189" i="11"/>
  <c r="P189" i="11" s="1"/>
  <c r="N18" i="11"/>
  <c r="O18" i="11" s="1"/>
  <c r="P18" i="11" s="1"/>
  <c r="N53" i="11"/>
  <c r="O53" i="11" s="1"/>
  <c r="P53" i="11" s="1"/>
  <c r="N83" i="11"/>
  <c r="O83" i="11" s="1"/>
  <c r="P83" i="11" s="1"/>
  <c r="N113" i="11"/>
  <c r="O113" i="11" s="1"/>
  <c r="P113" i="11" s="1"/>
  <c r="N143" i="11"/>
  <c r="O143" i="11" s="1"/>
  <c r="P143" i="11" s="1"/>
  <c r="N173" i="11"/>
  <c r="O173" i="11" s="1"/>
  <c r="P173" i="11" s="1"/>
  <c r="N208" i="11"/>
  <c r="O208" i="11" s="1"/>
  <c r="P208" i="11" s="1"/>
  <c r="O3" i="11"/>
  <c r="P3" i="11" s="1"/>
  <c r="O33" i="11"/>
  <c r="P33" i="11" s="1"/>
  <c r="O43" i="11"/>
  <c r="P43" i="11" s="1"/>
  <c r="O48" i="11"/>
  <c r="P48" i="11" s="1"/>
  <c r="O58" i="11"/>
  <c r="P58" i="11" s="1"/>
  <c r="O68" i="11"/>
  <c r="P68" i="11" s="1"/>
  <c r="O78" i="11"/>
  <c r="P78" i="11" s="1"/>
  <c r="O93" i="11"/>
  <c r="P93" i="11" s="1"/>
  <c r="O103" i="11"/>
  <c r="P103" i="11" s="1"/>
  <c r="O108" i="11"/>
  <c r="P108" i="11" s="1"/>
  <c r="O118" i="11"/>
  <c r="P118" i="11" s="1"/>
  <c r="O128" i="11"/>
  <c r="P128" i="11" s="1"/>
  <c r="O138" i="11"/>
  <c r="P138" i="11" s="1"/>
  <c r="O148" i="11"/>
  <c r="P148" i="11" s="1"/>
  <c r="O158" i="11"/>
  <c r="P158" i="11" s="1"/>
  <c r="O168" i="11"/>
  <c r="P168" i="11" s="1"/>
  <c r="O183" i="11"/>
  <c r="P183" i="11" s="1"/>
  <c r="O188" i="11"/>
  <c r="P188" i="11" s="1"/>
  <c r="O193" i="11"/>
  <c r="P193" i="11" s="1"/>
  <c r="O198" i="11"/>
  <c r="P198" i="11" s="1"/>
  <c r="O203" i="11"/>
  <c r="P203" i="11" s="1"/>
  <c r="O213" i="11"/>
  <c r="P213" i="11" s="1"/>
  <c r="N98" i="11"/>
  <c r="N123" i="11"/>
  <c r="O123" i="11" s="1"/>
  <c r="P123" i="11" s="1"/>
  <c r="N178" i="11"/>
  <c r="O178" i="11" s="1"/>
  <c r="P178" i="11" s="1"/>
  <c r="O13" i="11"/>
  <c r="P13" i="11" s="1"/>
  <c r="N23" i="11"/>
  <c r="O23" i="11" s="1"/>
  <c r="P23" i="11" s="1"/>
  <c r="N73" i="11"/>
  <c r="O73" i="11" s="1"/>
  <c r="P73" i="11" s="1"/>
  <c r="N133" i="11"/>
  <c r="O133" i="11" s="1"/>
  <c r="P133" i="11" s="1"/>
  <c r="N153" i="11"/>
  <c r="O153" i="11" s="1"/>
  <c r="P153" i="11" s="1"/>
  <c r="N163" i="11"/>
  <c r="O163" i="11" s="1"/>
  <c r="P163" i="11" s="1"/>
  <c r="O28" i="11"/>
  <c r="P28" i="11" s="1"/>
  <c r="N4" i="11"/>
  <c r="O4" i="11" s="1"/>
  <c r="P4" i="11" s="1"/>
  <c r="N14" i="11"/>
  <c r="O14" i="11" s="1"/>
  <c r="P14" i="11" s="1"/>
  <c r="N19" i="11"/>
  <c r="O19" i="11" s="1"/>
  <c r="P19" i="11" s="1"/>
  <c r="N24" i="11"/>
  <c r="N29" i="11"/>
  <c r="O29" i="11" s="1"/>
  <c r="P29" i="11" s="1"/>
  <c r="N34" i="11"/>
  <c r="O34" i="11" s="1"/>
  <c r="P34" i="11" s="1"/>
  <c r="N39" i="11"/>
  <c r="O39" i="11" s="1"/>
  <c r="P39" i="11" s="1"/>
  <c r="N44" i="11"/>
  <c r="N49" i="11"/>
  <c r="N54" i="11"/>
  <c r="N59" i="11"/>
  <c r="O59" i="11" s="1"/>
  <c r="P59" i="11" s="1"/>
  <c r="N64" i="11"/>
  <c r="N69" i="11"/>
  <c r="O69" i="11" s="1"/>
  <c r="P69" i="11" s="1"/>
  <c r="N74" i="11"/>
  <c r="N79" i="11"/>
  <c r="O79" i="11" s="1"/>
  <c r="P79" i="11" s="1"/>
  <c r="N84" i="11"/>
  <c r="N89" i="11"/>
  <c r="O89" i="11" s="1"/>
  <c r="P89" i="11" s="1"/>
  <c r="N94" i="11"/>
  <c r="O94" i="11" s="1"/>
  <c r="P94" i="11" s="1"/>
  <c r="N99" i="11"/>
  <c r="N104" i="11"/>
  <c r="O104" i="11" s="1"/>
  <c r="P104" i="11" s="1"/>
  <c r="N109" i="11"/>
  <c r="O109" i="11" s="1"/>
  <c r="P109" i="11" s="1"/>
  <c r="N114" i="11"/>
  <c r="O114" i="11" s="1"/>
  <c r="P114" i="11" s="1"/>
  <c r="N119" i="11"/>
  <c r="O119" i="11" s="1"/>
  <c r="P119" i="11" s="1"/>
  <c r="N124" i="11"/>
  <c r="N129" i="11"/>
  <c r="O129" i="11" s="1"/>
  <c r="P129" i="11" s="1"/>
  <c r="N134" i="11"/>
  <c r="O134" i="11" s="1"/>
  <c r="P134" i="11" s="1"/>
  <c r="N139" i="11"/>
  <c r="O139" i="11" s="1"/>
  <c r="P139" i="11" s="1"/>
  <c r="N144" i="11"/>
  <c r="O144" i="11" s="1"/>
  <c r="P144" i="11" s="1"/>
  <c r="N149" i="11"/>
  <c r="N154" i="11"/>
  <c r="N159" i="11"/>
  <c r="N164" i="11"/>
  <c r="N169" i="11"/>
  <c r="N174" i="11"/>
  <c r="O174" i="11" s="1"/>
  <c r="P174" i="11" s="1"/>
  <c r="N179" i="11"/>
  <c r="N184" i="11"/>
  <c r="O184" i="11" s="1"/>
  <c r="P184" i="11" s="1"/>
  <c r="N189" i="11"/>
  <c r="N194" i="11"/>
  <c r="O194" i="11" s="1"/>
  <c r="P194" i="11" s="1"/>
  <c r="N199" i="11"/>
  <c r="O199" i="11" s="1"/>
  <c r="P199" i="11" s="1"/>
  <c r="N204" i="11"/>
  <c r="O204" i="11" s="1"/>
  <c r="P204" i="11" s="1"/>
  <c r="N209" i="11"/>
  <c r="O209" i="11" s="1"/>
  <c r="P209" i="11" s="1"/>
  <c r="N214" i="11"/>
  <c r="O214" i="11" s="1"/>
  <c r="P214" i="11" s="1"/>
  <c r="N38" i="11"/>
  <c r="O38" i="11" s="1"/>
  <c r="P38" i="11" s="1"/>
  <c r="N63" i="11"/>
  <c r="O63" i="11" s="1"/>
  <c r="P63" i="11" s="1"/>
  <c r="N88" i="11"/>
  <c r="O88" i="11" s="1"/>
  <c r="P88" i="11" s="1"/>
  <c r="N8" i="11"/>
  <c r="O8" i="11" s="1"/>
  <c r="P8" i="11" s="1"/>
  <c r="N9" i="11"/>
  <c r="O9" i="11" s="1"/>
  <c r="P9" i="11" s="1"/>
  <c r="BO1" i="2" l="1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R44" i="11"/>
  <c r="S44" i="11" s="1"/>
  <c r="R45" i="11"/>
  <c r="S45" i="11" s="1"/>
  <c r="T45" i="11" s="1"/>
  <c r="R46" i="11"/>
  <c r="S46" i="11" s="1"/>
  <c r="T46" i="11" s="1"/>
  <c r="R47" i="11"/>
  <c r="S47" i="11" s="1"/>
  <c r="R48" i="11"/>
  <c r="S48" i="11" s="1"/>
  <c r="T48" i="11" s="1"/>
  <c r="R49" i="11"/>
  <c r="S49" i="11" s="1"/>
  <c r="T49" i="11" s="1"/>
  <c r="R50" i="11"/>
  <c r="S50" i="11" s="1"/>
  <c r="T50" i="11" s="1"/>
  <c r="U50" i="11" s="1"/>
  <c r="R51" i="11"/>
  <c r="S51" i="11" s="1"/>
  <c r="T51" i="11" s="1"/>
  <c r="R52" i="11"/>
  <c r="S52" i="11" s="1"/>
  <c r="T52" i="11" s="1"/>
  <c r="R53" i="11"/>
  <c r="S53" i="11" s="1"/>
  <c r="T53" i="11" s="1"/>
  <c r="R54" i="11"/>
  <c r="S54" i="11" s="1"/>
  <c r="R55" i="11"/>
  <c r="S55" i="11" s="1"/>
  <c r="R56" i="11"/>
  <c r="S56" i="11" s="1"/>
  <c r="T56" i="11" s="1"/>
  <c r="R57" i="11"/>
  <c r="S57" i="11" s="1"/>
  <c r="T57" i="11" s="1"/>
  <c r="U57" i="11"/>
  <c r="R58" i="11"/>
  <c r="S58" i="11"/>
  <c r="T58" i="11" s="1"/>
  <c r="U58" i="11" s="1"/>
  <c r="R59" i="11"/>
  <c r="S59" i="11" s="1"/>
  <c r="T59" i="11" s="1"/>
  <c r="R60" i="11"/>
  <c r="S60" i="11" s="1"/>
  <c r="T60" i="11" s="1"/>
  <c r="R61" i="11"/>
  <c r="S61" i="11" s="1"/>
  <c r="T61" i="11" s="1"/>
  <c r="R62" i="11"/>
  <c r="S62" i="11" s="1"/>
  <c r="T62" i="11" s="1"/>
  <c r="R63" i="11"/>
  <c r="S63" i="11" s="1"/>
  <c r="T63" i="11" s="1"/>
  <c r="R64" i="11"/>
  <c r="S64" i="11" s="1"/>
  <c r="T64" i="11" s="1"/>
  <c r="R65" i="11"/>
  <c r="S65" i="11" s="1"/>
  <c r="T65" i="11" s="1"/>
  <c r="R66" i="11"/>
  <c r="S66" i="11" s="1"/>
  <c r="T66" i="11" s="1"/>
  <c r="R67" i="11"/>
  <c r="S67" i="11" s="1"/>
  <c r="T67" i="11" s="1"/>
  <c r="R68" i="11"/>
  <c r="S68" i="11" s="1"/>
  <c r="T68" i="11" s="1"/>
  <c r="R69" i="11"/>
  <c r="S69" i="11" s="1"/>
  <c r="T69" i="11" s="1"/>
  <c r="R70" i="11"/>
  <c r="S70" i="11"/>
  <c r="T70" i="11" s="1"/>
  <c r="U70" i="11" s="1"/>
  <c r="R71" i="11"/>
  <c r="S71" i="11" s="1"/>
  <c r="T71" i="11" s="1"/>
  <c r="R72" i="11"/>
  <c r="S72" i="11" s="1"/>
  <c r="T72" i="11" s="1"/>
  <c r="R73" i="11"/>
  <c r="S73" i="11" s="1"/>
  <c r="T73" i="11" s="1"/>
  <c r="U73" i="11"/>
  <c r="R74" i="11"/>
  <c r="S74" i="11"/>
  <c r="T74" i="11" s="1"/>
  <c r="R75" i="11"/>
  <c r="S75" i="11" s="1"/>
  <c r="R76" i="11"/>
  <c r="S76" i="11" s="1"/>
  <c r="T76" i="11" s="1"/>
  <c r="R77" i="11"/>
  <c r="S77" i="11" s="1"/>
  <c r="T77" i="11" s="1"/>
  <c r="R78" i="11"/>
  <c r="S78" i="11"/>
  <c r="T78" i="11" s="1"/>
  <c r="R79" i="11"/>
  <c r="S79" i="11" s="1"/>
  <c r="T79" i="11" s="1"/>
  <c r="R80" i="11"/>
  <c r="S80" i="11" s="1"/>
  <c r="T80" i="11" s="1"/>
  <c r="R81" i="11"/>
  <c r="S81" i="11" s="1"/>
  <c r="T81" i="11" s="1"/>
  <c r="R82" i="11"/>
  <c r="S82" i="11" s="1"/>
  <c r="T82" i="11" s="1"/>
  <c r="R83" i="11"/>
  <c r="S83" i="11" s="1"/>
  <c r="T83" i="11" s="1"/>
  <c r="R84" i="11"/>
  <c r="S84" i="11" s="1"/>
  <c r="T84" i="11" s="1"/>
  <c r="R85" i="11"/>
  <c r="S85" i="11" s="1"/>
  <c r="T85" i="11" s="1"/>
  <c r="R86" i="11"/>
  <c r="S86" i="11"/>
  <c r="T86" i="11" s="1"/>
  <c r="R87" i="11"/>
  <c r="S87" i="11" s="1"/>
  <c r="T87" i="11" s="1"/>
  <c r="R88" i="11"/>
  <c r="S88" i="11" s="1"/>
  <c r="T88" i="11" s="1"/>
  <c r="R89" i="11"/>
  <c r="S89" i="11" s="1"/>
  <c r="T89" i="11" s="1"/>
  <c r="R90" i="11"/>
  <c r="S90" i="11" s="1"/>
  <c r="T90" i="11" s="1"/>
  <c r="U90" i="11" s="1"/>
  <c r="R91" i="11"/>
  <c r="S91" i="11" s="1"/>
  <c r="T91" i="11" s="1"/>
  <c r="R92" i="11"/>
  <c r="S92" i="11" s="1"/>
  <c r="T92" i="11" s="1"/>
  <c r="U92" i="11"/>
  <c r="R93" i="11"/>
  <c r="S93" i="11" s="1"/>
  <c r="T93" i="11" s="1"/>
  <c r="U93" i="11"/>
  <c r="R94" i="11"/>
  <c r="S94" i="11" s="1"/>
  <c r="T94" i="11" s="1"/>
  <c r="R95" i="11"/>
  <c r="S95" i="11" s="1"/>
  <c r="R96" i="11"/>
  <c r="S96" i="11" s="1"/>
  <c r="T96" i="11" s="1"/>
  <c r="R97" i="11"/>
  <c r="S97" i="11" s="1"/>
  <c r="T97" i="11" s="1"/>
  <c r="R98" i="11"/>
  <c r="S98" i="11" s="1"/>
  <c r="T98" i="11" s="1"/>
  <c r="R99" i="11"/>
  <c r="S99" i="11" s="1"/>
  <c r="T99" i="11" s="1"/>
  <c r="R100" i="11"/>
  <c r="S100" i="11" s="1"/>
  <c r="T100" i="11" s="1"/>
  <c r="R101" i="11"/>
  <c r="S101" i="11" s="1"/>
  <c r="T101" i="11" s="1"/>
  <c r="R102" i="11"/>
  <c r="S102" i="11"/>
  <c r="T102" i="11"/>
  <c r="U102" i="11" s="1"/>
  <c r="R103" i="11"/>
  <c r="S103" i="11" s="1"/>
  <c r="R104" i="11"/>
  <c r="S104" i="11" s="1"/>
  <c r="T104" i="11" s="1"/>
  <c r="R105" i="11"/>
  <c r="S105" i="11" s="1"/>
  <c r="T105" i="11" s="1"/>
  <c r="R106" i="11"/>
  <c r="S106" i="11" s="1"/>
  <c r="T106" i="11" s="1"/>
  <c r="R107" i="11"/>
  <c r="S107" i="11"/>
  <c r="T107" i="11" s="1"/>
  <c r="U107" i="11" s="1"/>
  <c r="R108" i="11"/>
  <c r="S108" i="11" s="1"/>
  <c r="T108" i="11" s="1"/>
  <c r="U108" i="11"/>
  <c r="R109" i="11"/>
  <c r="S109" i="11" s="1"/>
  <c r="T109" i="11" s="1"/>
  <c r="R110" i="11"/>
  <c r="S110" i="11" s="1"/>
  <c r="T110" i="11" s="1"/>
  <c r="U110" i="11" s="1"/>
  <c r="V110" i="11" s="1"/>
  <c r="R111" i="11"/>
  <c r="S111" i="11" s="1"/>
  <c r="T111" i="11" s="1"/>
  <c r="R112" i="11"/>
  <c r="S112" i="11" s="1"/>
  <c r="T112" i="11" s="1"/>
  <c r="R113" i="11"/>
  <c r="S113" i="11" s="1"/>
  <c r="T113" i="11" s="1"/>
  <c r="U113" i="11"/>
  <c r="V113" i="11" s="1"/>
  <c r="R114" i="11"/>
  <c r="S114" i="11"/>
  <c r="T114" i="11"/>
  <c r="U114" i="11" s="1"/>
  <c r="R115" i="11"/>
  <c r="S115" i="11" s="1"/>
  <c r="R116" i="11"/>
  <c r="S116" i="11" s="1"/>
  <c r="T116" i="11" s="1"/>
  <c r="R117" i="11"/>
  <c r="S117" i="11" s="1"/>
  <c r="T117" i="11" s="1"/>
  <c r="R118" i="11"/>
  <c r="S118" i="11" s="1"/>
  <c r="R119" i="11"/>
  <c r="S119" i="11" s="1"/>
  <c r="T119" i="11" s="1"/>
  <c r="R120" i="11"/>
  <c r="S120" i="11" s="1"/>
  <c r="T120" i="11"/>
  <c r="R121" i="11"/>
  <c r="S121" i="11" s="1"/>
  <c r="T121" i="11" s="1"/>
  <c r="U121" i="11"/>
  <c r="R122" i="11"/>
  <c r="S122" i="11" s="1"/>
  <c r="T122" i="11" s="1"/>
  <c r="R123" i="11"/>
  <c r="S123" i="11"/>
  <c r="T123" i="11" s="1"/>
  <c r="U123" i="11" s="1"/>
  <c r="R124" i="11"/>
  <c r="S124" i="11" s="1"/>
  <c r="T124" i="11" s="1"/>
  <c r="R125" i="11"/>
  <c r="S125" i="11" s="1"/>
  <c r="T125" i="11" s="1"/>
  <c r="U125" i="11"/>
  <c r="R126" i="11"/>
  <c r="S126" i="11" s="1"/>
  <c r="T126" i="11" s="1"/>
  <c r="U126" i="11" s="1"/>
  <c r="R127" i="11"/>
  <c r="S127" i="11"/>
  <c r="T127" i="11"/>
  <c r="R128" i="11"/>
  <c r="S128" i="11" s="1"/>
  <c r="T128" i="11" s="1"/>
  <c r="R129" i="11"/>
  <c r="S129" i="11" s="1"/>
  <c r="T129" i="11" s="1"/>
  <c r="R130" i="11"/>
  <c r="S130" i="11" s="1"/>
  <c r="T130" i="11" s="1"/>
  <c r="R131" i="11"/>
  <c r="S131" i="11"/>
  <c r="T131" i="11" s="1"/>
  <c r="U131" i="11" s="1"/>
  <c r="R132" i="11"/>
  <c r="S132" i="11" s="1"/>
  <c r="T132" i="11" s="1"/>
  <c r="U132" i="11"/>
  <c r="R133" i="11"/>
  <c r="S133" i="11" s="1"/>
  <c r="T133" i="11" s="1"/>
  <c r="R134" i="11"/>
  <c r="S134" i="11" s="1"/>
  <c r="R135" i="11"/>
  <c r="S135" i="11" s="1"/>
  <c r="T135" i="11" s="1"/>
  <c r="R136" i="11"/>
  <c r="S136" i="11" s="1"/>
  <c r="T136" i="11" s="1"/>
  <c r="R137" i="11"/>
  <c r="S137" i="11" s="1"/>
  <c r="T137" i="11" s="1"/>
  <c r="U137" i="11"/>
  <c r="R138" i="11"/>
  <c r="S138" i="11"/>
  <c r="T138" i="11" s="1"/>
  <c r="U138" i="11" s="1"/>
  <c r="R139" i="11"/>
  <c r="S139" i="11" s="1"/>
  <c r="T139" i="11" s="1"/>
  <c r="R140" i="11"/>
  <c r="S140" i="11" s="1"/>
  <c r="T140" i="11" s="1"/>
  <c r="R141" i="11"/>
  <c r="S141" i="11" s="1"/>
  <c r="T141" i="11" s="1"/>
  <c r="U141" i="11"/>
  <c r="R142" i="11"/>
  <c r="S142" i="11" s="1"/>
  <c r="T142" i="11" s="1"/>
  <c r="R143" i="11"/>
  <c r="S143" i="11" s="1"/>
  <c r="T143" i="11" s="1"/>
  <c r="R144" i="11"/>
  <c r="S144" i="11" s="1"/>
  <c r="T144" i="11" s="1"/>
  <c r="R145" i="11"/>
  <c r="S145" i="11" s="1"/>
  <c r="T145" i="11" s="1"/>
  <c r="R146" i="11"/>
  <c r="S146" i="11"/>
  <c r="T146" i="11" s="1"/>
  <c r="U146" i="11" s="1"/>
  <c r="R147" i="11"/>
  <c r="S147" i="11" s="1"/>
  <c r="T147" i="11" s="1"/>
  <c r="R148" i="11"/>
  <c r="S148" i="11" s="1"/>
  <c r="T148" i="11" s="1"/>
  <c r="U148" i="11"/>
  <c r="R149" i="11"/>
  <c r="S149" i="11" s="1"/>
  <c r="T149" i="11" s="1"/>
  <c r="R150" i="11"/>
  <c r="S150" i="11" s="1"/>
  <c r="R151" i="11"/>
  <c r="S151" i="11" s="1"/>
  <c r="T151" i="11" s="1"/>
  <c r="U151" i="11" s="1"/>
  <c r="R152" i="11"/>
  <c r="S152" i="11" s="1"/>
  <c r="T152" i="11" s="1"/>
  <c r="R153" i="11"/>
  <c r="S153" i="11" s="1"/>
  <c r="T153" i="11" s="1"/>
  <c r="R154" i="11"/>
  <c r="S154" i="11" s="1"/>
  <c r="R155" i="11"/>
  <c r="S155" i="11" s="1"/>
  <c r="R156" i="11"/>
  <c r="S156" i="11" s="1"/>
  <c r="T156" i="11" s="1"/>
  <c r="R157" i="11"/>
  <c r="S157" i="11" s="1"/>
  <c r="T157" i="11" s="1"/>
  <c r="R158" i="11"/>
  <c r="S158" i="11" s="1"/>
  <c r="R159" i="11"/>
  <c r="S159" i="11" s="1"/>
  <c r="T159" i="11" s="1"/>
  <c r="R160" i="11"/>
  <c r="S160" i="11" s="1"/>
  <c r="T160" i="11" s="1"/>
  <c r="R161" i="11"/>
  <c r="S161" i="11" s="1"/>
  <c r="T161" i="11" s="1"/>
  <c r="R162" i="11"/>
  <c r="S162" i="11" s="1"/>
  <c r="R163" i="11"/>
  <c r="S163" i="11"/>
  <c r="T163" i="11"/>
  <c r="U163" i="11"/>
  <c r="V163" i="11" s="1"/>
  <c r="R164" i="11"/>
  <c r="S164" i="11" s="1"/>
  <c r="T164" i="11" s="1"/>
  <c r="R165" i="11"/>
  <c r="S165" i="11" s="1"/>
  <c r="T165" i="11" s="1"/>
  <c r="R166" i="11"/>
  <c r="S166" i="11" s="1"/>
  <c r="T166" i="11" s="1"/>
  <c r="U166" i="11" s="1"/>
  <c r="R167" i="11"/>
  <c r="S167" i="11" s="1"/>
  <c r="T167" i="11" s="1"/>
  <c r="R168" i="11"/>
  <c r="S168" i="11" s="1"/>
  <c r="T168" i="11" s="1"/>
  <c r="R169" i="11"/>
  <c r="S169" i="11" s="1"/>
  <c r="T169" i="11" s="1"/>
  <c r="R170" i="11"/>
  <c r="S170" i="11" s="1"/>
  <c r="T170" i="11" s="1"/>
  <c r="U170" i="11" s="1"/>
  <c r="R171" i="11"/>
  <c r="S171" i="11" s="1"/>
  <c r="T171" i="11" s="1"/>
  <c r="U171" i="11" s="1"/>
  <c r="R172" i="11"/>
  <c r="S172" i="11" s="1"/>
  <c r="T172" i="11" s="1"/>
  <c r="R173" i="11"/>
  <c r="S173" i="11" s="1"/>
  <c r="T173" i="11" s="1"/>
  <c r="R174" i="11"/>
  <c r="S174" i="11" s="1"/>
  <c r="R175" i="11"/>
  <c r="S175" i="11" s="1"/>
  <c r="T175" i="11" s="1"/>
  <c r="R176" i="11"/>
  <c r="S176" i="11" s="1"/>
  <c r="T176" i="11" s="1"/>
  <c r="R177" i="11"/>
  <c r="S177" i="11" s="1"/>
  <c r="T177" i="11" s="1"/>
  <c r="R178" i="11"/>
  <c r="S178" i="11"/>
  <c r="T178" i="11"/>
  <c r="U178" i="11"/>
  <c r="R179" i="11"/>
  <c r="S179" i="11" s="1"/>
  <c r="T179" i="11" s="1"/>
  <c r="R180" i="11"/>
  <c r="S180" i="11" s="1"/>
  <c r="T180" i="11" s="1"/>
  <c r="R181" i="11"/>
  <c r="S181" i="11" s="1"/>
  <c r="T181" i="11" s="1"/>
  <c r="R182" i="11"/>
  <c r="R183" i="11"/>
  <c r="S183" i="11" s="1"/>
  <c r="T183" i="11" s="1"/>
  <c r="R184" i="11"/>
  <c r="S184" i="11" s="1"/>
  <c r="T184" i="11" s="1"/>
  <c r="R185" i="11"/>
  <c r="S185" i="11" s="1"/>
  <c r="T185" i="11" s="1"/>
  <c r="R186" i="11"/>
  <c r="S186" i="11" s="1"/>
  <c r="T186" i="11" s="1"/>
  <c r="U186" i="11" s="1"/>
  <c r="R187" i="11"/>
  <c r="S187" i="11" s="1"/>
  <c r="R188" i="11"/>
  <c r="S188" i="11" s="1"/>
  <c r="T188" i="11" s="1"/>
  <c r="U188" i="11"/>
  <c r="R189" i="11"/>
  <c r="S189" i="11" s="1"/>
  <c r="T189" i="11" s="1"/>
  <c r="U189" i="11"/>
  <c r="R190" i="11"/>
  <c r="S190" i="11"/>
  <c r="T190" i="11"/>
  <c r="U190" i="11"/>
  <c r="R191" i="11"/>
  <c r="S191" i="11"/>
  <c r="T191" i="11" s="1"/>
  <c r="U191" i="11" s="1"/>
  <c r="R192" i="11"/>
  <c r="S192" i="11" s="1"/>
  <c r="T192" i="11" s="1"/>
  <c r="R193" i="11"/>
  <c r="S193" i="11" s="1"/>
  <c r="T193" i="11" s="1"/>
  <c r="R194" i="11"/>
  <c r="S194" i="11" s="1"/>
  <c r="T194" i="11" s="1"/>
  <c r="R195" i="11"/>
  <c r="S195" i="11" s="1"/>
  <c r="T195" i="11" s="1"/>
  <c r="R196" i="11"/>
  <c r="S196" i="11" s="1"/>
  <c r="T196" i="11" s="1"/>
  <c r="R197" i="11"/>
  <c r="S197" i="11" s="1"/>
  <c r="T197" i="11" s="1"/>
  <c r="U197" i="11"/>
  <c r="R198" i="11"/>
  <c r="S198" i="11" s="1"/>
  <c r="T198" i="11" s="1"/>
  <c r="R199" i="11"/>
  <c r="S199" i="11"/>
  <c r="T199" i="11" s="1"/>
  <c r="R200" i="11"/>
  <c r="S200" i="11" s="1"/>
  <c r="T200" i="11" s="1"/>
  <c r="R201" i="11"/>
  <c r="S201" i="11" s="1"/>
  <c r="T201" i="11" s="1"/>
  <c r="R202" i="11"/>
  <c r="R203" i="11"/>
  <c r="S203" i="11" s="1"/>
  <c r="T203" i="11" s="1"/>
  <c r="R204" i="11"/>
  <c r="S204" i="11" s="1"/>
  <c r="T204" i="11" s="1"/>
  <c r="R205" i="11"/>
  <c r="S205" i="11" s="1"/>
  <c r="T205" i="11" s="1"/>
  <c r="R206" i="11"/>
  <c r="S206" i="11" s="1"/>
  <c r="T206" i="11" s="1"/>
  <c r="U206" i="11" s="1"/>
  <c r="R207" i="11"/>
  <c r="S207" i="11" s="1"/>
  <c r="T207" i="11" s="1"/>
  <c r="R208" i="11"/>
  <c r="S208" i="11" s="1"/>
  <c r="T208" i="11" s="1"/>
  <c r="R209" i="11"/>
  <c r="S209" i="11" s="1"/>
  <c r="T209" i="11" s="1"/>
  <c r="R210" i="11"/>
  <c r="S210" i="11" s="1"/>
  <c r="T210" i="11" s="1"/>
  <c r="R211" i="11"/>
  <c r="S211" i="11" s="1"/>
  <c r="R212" i="11"/>
  <c r="S212" i="11" s="1"/>
  <c r="T212" i="11" s="1"/>
  <c r="U212" i="11" s="1"/>
  <c r="V212" i="11" s="1"/>
  <c r="R213" i="11"/>
  <c r="S213" i="11" s="1"/>
  <c r="T213" i="11" s="1"/>
  <c r="R214" i="11"/>
  <c r="S214" i="11"/>
  <c r="T214" i="11" s="1"/>
  <c r="U214" i="11" s="1"/>
  <c r="R3" i="11"/>
  <c r="S3" i="11"/>
  <c r="T3" i="11" s="1"/>
  <c r="U3" i="11" s="1"/>
  <c r="R4" i="11"/>
  <c r="S4" i="11" s="1"/>
  <c r="R5" i="11"/>
  <c r="S5" i="11" s="1"/>
  <c r="R6" i="11"/>
  <c r="S6" i="11" s="1"/>
  <c r="T6" i="11" s="1"/>
  <c r="R7" i="11"/>
  <c r="S7" i="11" s="1"/>
  <c r="T7" i="11" s="1"/>
  <c r="U7" i="11" s="1"/>
  <c r="R8" i="11"/>
  <c r="S8" i="11" s="1"/>
  <c r="T8" i="11" s="1"/>
  <c r="R9" i="11"/>
  <c r="S9" i="11" s="1"/>
  <c r="R10" i="11"/>
  <c r="S10" i="11" s="1"/>
  <c r="T10" i="11" s="1"/>
  <c r="R11" i="11"/>
  <c r="S11" i="11" s="1"/>
  <c r="T11" i="11" s="1"/>
  <c r="U11" i="11" s="1"/>
  <c r="V11" i="11" s="1"/>
  <c r="R12" i="11"/>
  <c r="S12" i="11" s="1"/>
  <c r="T12" i="11" s="1"/>
  <c r="U12" i="11" s="1"/>
  <c r="R13" i="11"/>
  <c r="S13" i="11" s="1"/>
  <c r="T13" i="11" s="1"/>
  <c r="U13" i="11" s="1"/>
  <c r="V13" i="11" s="1"/>
  <c r="R14" i="11"/>
  <c r="S14" i="11" s="1"/>
  <c r="R15" i="11"/>
  <c r="S15" i="11" s="1"/>
  <c r="T15" i="11" s="1"/>
  <c r="U15" i="11" s="1"/>
  <c r="R16" i="11"/>
  <c r="S16" i="11"/>
  <c r="T16" i="11" s="1"/>
  <c r="R17" i="11"/>
  <c r="S17" i="11" s="1"/>
  <c r="T17" i="11" s="1"/>
  <c r="R18" i="11"/>
  <c r="S18" i="11"/>
  <c r="T18" i="11" s="1"/>
  <c r="R19" i="11"/>
  <c r="S19" i="11"/>
  <c r="T19" i="11"/>
  <c r="U19" i="11" s="1"/>
  <c r="R20" i="11"/>
  <c r="S20" i="11"/>
  <c r="T20" i="11" s="1"/>
  <c r="R21" i="11"/>
  <c r="S21" i="11" s="1"/>
  <c r="T21" i="11" s="1"/>
  <c r="R22" i="11"/>
  <c r="S22" i="11" s="1"/>
  <c r="T22" i="11" s="1"/>
  <c r="R23" i="11"/>
  <c r="S23" i="11" s="1"/>
  <c r="T23" i="11" s="1"/>
  <c r="U23" i="11" s="1"/>
  <c r="R24" i="11"/>
  <c r="S24" i="11"/>
  <c r="T24" i="11"/>
  <c r="R25" i="11"/>
  <c r="S25" i="11" s="1"/>
  <c r="R26" i="11"/>
  <c r="S26" i="11"/>
  <c r="T26" i="11" s="1"/>
  <c r="U26" i="11" s="1"/>
  <c r="R27" i="11"/>
  <c r="S27" i="11" s="1"/>
  <c r="T27" i="11" s="1"/>
  <c r="U27" i="11" s="1"/>
  <c r="R28" i="11"/>
  <c r="S28" i="11"/>
  <c r="T28" i="11" s="1"/>
  <c r="R29" i="11"/>
  <c r="S29" i="11"/>
  <c r="T29" i="11"/>
  <c r="U29" i="11"/>
  <c r="R30" i="11"/>
  <c r="S30" i="11" s="1"/>
  <c r="T30" i="11" s="1"/>
  <c r="R31" i="11"/>
  <c r="S31" i="11" s="1"/>
  <c r="T31" i="11" s="1"/>
  <c r="U31" i="11" s="1"/>
  <c r="R32" i="11"/>
  <c r="S32" i="11" s="1"/>
  <c r="R33" i="11"/>
  <c r="S33" i="11" s="1"/>
  <c r="R34" i="11"/>
  <c r="S34" i="11" s="1"/>
  <c r="T34" i="11" s="1"/>
  <c r="R35" i="11"/>
  <c r="S35" i="11" s="1"/>
  <c r="T35" i="11" s="1"/>
  <c r="U35" i="11" s="1"/>
  <c r="R36" i="11"/>
  <c r="S36" i="11" s="1"/>
  <c r="T36" i="11" s="1"/>
  <c r="R37" i="11"/>
  <c r="S37" i="11" s="1"/>
  <c r="T37" i="11" s="1"/>
  <c r="R38" i="11"/>
  <c r="S38" i="11"/>
  <c r="T38" i="11"/>
  <c r="U38" i="11"/>
  <c r="R39" i="11"/>
  <c r="S39" i="11" s="1"/>
  <c r="T39" i="11" s="1"/>
  <c r="U39" i="11" s="1"/>
  <c r="R40" i="11"/>
  <c r="S40" i="11" s="1"/>
  <c r="T40" i="11" s="1"/>
  <c r="R41" i="11"/>
  <c r="S41" i="11" s="1"/>
  <c r="T41" i="11" s="1"/>
  <c r="R42" i="11"/>
  <c r="S42" i="11"/>
  <c r="T42" i="11" s="1"/>
  <c r="R43" i="11"/>
  <c r="S43" i="11"/>
  <c r="T43" i="11"/>
  <c r="U43" i="11" s="1"/>
  <c r="D220" i="11"/>
  <c r="G220" i="11"/>
  <c r="D221" i="11"/>
  <c r="E221" i="11"/>
  <c r="G221" i="11"/>
  <c r="B222" i="11"/>
  <c r="D222" i="11"/>
  <c r="F222" i="11"/>
  <c r="G222" i="11"/>
  <c r="F223" i="11"/>
  <c r="G223" i="11"/>
  <c r="D224" i="11"/>
  <c r="F224" i="11"/>
  <c r="G224" i="11"/>
  <c r="D225" i="11"/>
  <c r="F225" i="11"/>
  <c r="G225" i="11"/>
  <c r="AA49" i="16"/>
  <c r="O50" i="16"/>
  <c r="Y50" i="16"/>
  <c r="I50" i="16"/>
  <c r="P50" i="16"/>
  <c r="N50" i="16"/>
  <c r="X50" i="16"/>
  <c r="U50" i="16"/>
  <c r="T50" i="16"/>
  <c r="K50" i="16"/>
  <c r="M50" i="16"/>
  <c r="C50" i="16"/>
  <c r="H50" i="16"/>
  <c r="B50" i="16"/>
  <c r="J50" i="16"/>
  <c r="Z50" i="16"/>
  <c r="E50" i="16"/>
  <c r="D50" i="16"/>
  <c r="W50" i="16"/>
  <c r="F50" i="16"/>
  <c r="V50" i="16"/>
  <c r="S50" i="16"/>
  <c r="R50" i="16"/>
  <c r="Q50" i="16"/>
  <c r="L50" i="16"/>
  <c r="G50" i="16"/>
  <c r="T5" i="11" l="1"/>
  <c r="U5" i="11" s="1"/>
  <c r="V5" i="11" s="1"/>
  <c r="U160" i="11"/>
  <c r="U20" i="11"/>
  <c r="U127" i="11"/>
  <c r="U68" i="11"/>
  <c r="U10" i="11"/>
  <c r="V10" i="11" s="1"/>
  <c r="U152" i="11"/>
  <c r="V152" i="11" s="1"/>
  <c r="U165" i="11"/>
  <c r="U116" i="11"/>
  <c r="V116" i="11" s="1"/>
  <c r="U104" i="11"/>
  <c r="U89" i="11"/>
  <c r="V89" i="11" s="1"/>
  <c r="U76" i="11"/>
  <c r="U200" i="11"/>
  <c r="V200" i="11" s="1"/>
  <c r="U18" i="11"/>
  <c r="V18" i="11" s="1"/>
  <c r="U24" i="11"/>
  <c r="V24" i="11" s="1"/>
  <c r="U208" i="11"/>
  <c r="U195" i="11"/>
  <c r="V195" i="11" s="1"/>
  <c r="U169" i="11"/>
  <c r="V169" i="11" s="1"/>
  <c r="U168" i="11"/>
  <c r="U64" i="11"/>
  <c r="D2" i="12"/>
  <c r="U128" i="11"/>
  <c r="V128" i="11" s="1"/>
  <c r="U77" i="11"/>
  <c r="U203" i="11"/>
  <c r="V203" i="11" s="1"/>
  <c r="T25" i="11"/>
  <c r="U25" i="11"/>
  <c r="V25" i="11" s="1"/>
  <c r="T158" i="11"/>
  <c r="U158" i="11" s="1"/>
  <c r="E230" i="11" s="1"/>
  <c r="V188" i="11"/>
  <c r="V148" i="11"/>
  <c r="V102" i="11"/>
  <c r="V107" i="11"/>
  <c r="V20" i="11"/>
  <c r="U78" i="11"/>
  <c r="V92" i="11"/>
  <c r="V26" i="11"/>
  <c r="U183" i="11"/>
  <c r="V125" i="11"/>
  <c r="U63" i="11"/>
  <c r="V63" i="11" s="1"/>
  <c r="U34" i="11"/>
  <c r="U181" i="11"/>
  <c r="V181" i="11" s="1"/>
  <c r="U145" i="11"/>
  <c r="V145" i="11" s="1"/>
  <c r="V35" i="11"/>
  <c r="S202" i="11"/>
  <c r="T202" i="11" s="1"/>
  <c r="U157" i="11"/>
  <c r="V157" i="11" s="1"/>
  <c r="U84" i="11"/>
  <c r="E222" i="11" s="1"/>
  <c r="U130" i="11"/>
  <c r="V130" i="11" s="1"/>
  <c r="T4" i="11"/>
  <c r="U4" i="11" s="1"/>
  <c r="U149" i="11"/>
  <c r="U129" i="11"/>
  <c r="V129" i="11" s="1"/>
  <c r="U120" i="11"/>
  <c r="U100" i="11"/>
  <c r="V100" i="11" s="1"/>
  <c r="U56" i="11"/>
  <c r="U74" i="11"/>
  <c r="V74" i="11" s="1"/>
  <c r="V132" i="11"/>
  <c r="U16" i="11"/>
  <c r="V16" i="11" s="1"/>
  <c r="V206" i="11"/>
  <c r="U177" i="11"/>
  <c r="V177" i="11" s="1"/>
  <c r="U49" i="11"/>
  <c r="V166" i="11"/>
  <c r="U30" i="11"/>
  <c r="V30" i="11" s="1"/>
  <c r="U8" i="11"/>
  <c r="V186" i="11"/>
  <c r="U133" i="11"/>
  <c r="V133" i="11" s="1"/>
  <c r="U72" i="11"/>
  <c r="U62" i="11"/>
  <c r="V62" i="11" s="1"/>
  <c r="U48" i="11"/>
  <c r="V127" i="11"/>
  <c r="U37" i="11"/>
  <c r="V123" i="11"/>
  <c r="V138" i="11"/>
  <c r="U213" i="11"/>
  <c r="V213" i="11" s="1"/>
  <c r="V38" i="11"/>
  <c r="V137" i="11"/>
  <c r="U21" i="11"/>
  <c r="V21" i="11" s="1"/>
  <c r="U175" i="11"/>
  <c r="V175" i="11" s="1"/>
  <c r="U143" i="11"/>
  <c r="V143" i="11" s="1"/>
  <c r="V70" i="11"/>
  <c r="V160" i="11"/>
  <c r="S182" i="11"/>
  <c r="T182" i="11" s="1"/>
  <c r="U140" i="11"/>
  <c r="T150" i="11"/>
  <c r="U150" i="11" s="1"/>
  <c r="V150" i="11" s="1"/>
  <c r="U87" i="11"/>
  <c r="U42" i="11"/>
  <c r="T33" i="11"/>
  <c r="U33" i="11" s="1"/>
  <c r="T32" i="11"/>
  <c r="U32" i="11" s="1"/>
  <c r="T118" i="11"/>
  <c r="U118" i="11" s="1"/>
  <c r="D227" i="11" s="1"/>
  <c r="U98" i="11"/>
  <c r="U210" i="11"/>
  <c r="V210" i="11" s="1"/>
  <c r="V178" i="11"/>
  <c r="T154" i="11"/>
  <c r="U154" i="11" s="1"/>
  <c r="V90" i="11"/>
  <c r="U83" i="11"/>
  <c r="T47" i="11"/>
  <c r="U47" i="11" s="1"/>
  <c r="U94" i="11"/>
  <c r="T174" i="11"/>
  <c r="U174" i="11" s="1"/>
  <c r="T103" i="11"/>
  <c r="U103" i="11" s="1"/>
  <c r="V103" i="11" s="1"/>
  <c r="T14" i="11"/>
  <c r="U14" i="11" s="1"/>
  <c r="U207" i="11"/>
  <c r="V207" i="11" s="1"/>
  <c r="T187" i="11"/>
  <c r="U187" i="11" s="1"/>
  <c r="V187" i="11" s="1"/>
  <c r="U28" i="11"/>
  <c r="T54" i="11"/>
  <c r="U54" i="11" s="1"/>
  <c r="T134" i="11"/>
  <c r="U134" i="11" s="1"/>
  <c r="T155" i="11"/>
  <c r="U155" i="11"/>
  <c r="V155" i="11" s="1"/>
  <c r="T162" i="11"/>
  <c r="U162" i="11" s="1"/>
  <c r="V162" i="11" s="1"/>
  <c r="V131" i="11"/>
  <c r="U201" i="11"/>
  <c r="V201" i="11" s="1"/>
  <c r="U119" i="11"/>
  <c r="U112" i="11"/>
  <c r="V112" i="11" s="1"/>
  <c r="U69" i="11"/>
  <c r="V15" i="11"/>
  <c r="U79" i="11"/>
  <c r="U99" i="11"/>
  <c r="U41" i="11"/>
  <c r="V41" i="11" s="1"/>
  <c r="U22" i="11"/>
  <c r="U193" i="11"/>
  <c r="U97" i="11"/>
  <c r="V97" i="11" s="1"/>
  <c r="U82" i="11"/>
  <c r="U36" i="11"/>
  <c r="V36" i="11" s="1"/>
  <c r="U167" i="11"/>
  <c r="V167" i="11" s="1"/>
  <c r="U142" i="11"/>
  <c r="V142" i="11" s="1"/>
  <c r="U135" i="11"/>
  <c r="V135" i="11" s="1"/>
  <c r="U67" i="11"/>
  <c r="U194" i="11"/>
  <c r="U17" i="11"/>
  <c r="U180" i="11"/>
  <c r="V180" i="11" s="1"/>
  <c r="U161" i="11"/>
  <c r="V161" i="11" s="1"/>
  <c r="U109" i="11"/>
  <c r="U96" i="11"/>
  <c r="U88" i="11"/>
  <c r="V88" i="11" s="1"/>
  <c r="U60" i="11"/>
  <c r="V60" i="11" s="1"/>
  <c r="U205" i="11"/>
  <c r="V205" i="11" s="1"/>
  <c r="U192" i="11"/>
  <c r="V192" i="11" s="1"/>
  <c r="U173" i="11"/>
  <c r="V173" i="11" s="1"/>
  <c r="U117" i="11"/>
  <c r="U53" i="11"/>
  <c r="U40" i="11"/>
  <c r="U6" i="11"/>
  <c r="U198" i="11"/>
  <c r="V198" i="11" s="1"/>
  <c r="U147" i="11"/>
  <c r="U122" i="11"/>
  <c r="V191" i="11"/>
  <c r="V141" i="11"/>
  <c r="V151" i="11"/>
  <c r="V3" i="11"/>
  <c r="V76" i="11"/>
  <c r="U185" i="11"/>
  <c r="V185" i="11" s="1"/>
  <c r="U172" i="11"/>
  <c r="U153" i="11"/>
  <c r="V153" i="11" s="1"/>
  <c r="U80" i="11"/>
  <c r="V80" i="11" s="1"/>
  <c r="U59" i="11"/>
  <c r="U52" i="11"/>
  <c r="U159" i="11"/>
  <c r="T55" i="11"/>
  <c r="U55" i="11" s="1"/>
  <c r="V55" i="11" s="1"/>
  <c r="T115" i="11"/>
  <c r="U115" i="11" s="1"/>
  <c r="U139" i="11"/>
  <c r="T75" i="11"/>
  <c r="U75" i="11" s="1"/>
  <c r="U199" i="11"/>
  <c r="T211" i="11"/>
  <c r="U211" i="11" s="1"/>
  <c r="V211" i="11" s="1"/>
  <c r="T95" i="11"/>
  <c r="U95" i="11" s="1"/>
  <c r="V95" i="11" s="1"/>
  <c r="U179" i="11"/>
  <c r="V179" i="11" s="1"/>
  <c r="U196" i="11"/>
  <c r="U176" i="11"/>
  <c r="U156" i="11"/>
  <c r="V156" i="11" s="1"/>
  <c r="U136" i="11"/>
  <c r="V136" i="11" s="1"/>
  <c r="U111" i="11"/>
  <c r="V111" i="11" s="1"/>
  <c r="U91" i="11"/>
  <c r="V91" i="11" s="1"/>
  <c r="U71" i="11"/>
  <c r="U51" i="11"/>
  <c r="V51" i="11" s="1"/>
  <c r="U106" i="11"/>
  <c r="V106" i="11" s="1"/>
  <c r="U86" i="11"/>
  <c r="V86" i="11" s="1"/>
  <c r="U66" i="11"/>
  <c r="V66" i="11" s="1"/>
  <c r="U46" i="11"/>
  <c r="V46" i="11" s="1"/>
  <c r="U101" i="11"/>
  <c r="E224" i="11" s="1"/>
  <c r="U81" i="11"/>
  <c r="U61" i="11"/>
  <c r="V61" i="11" s="1"/>
  <c r="U105" i="11"/>
  <c r="V105" i="11" s="1"/>
  <c r="U85" i="11"/>
  <c r="V85" i="11" s="1"/>
  <c r="U65" i="11"/>
  <c r="U45" i="11"/>
  <c r="V45" i="11" s="1"/>
  <c r="U209" i="11"/>
  <c r="V209" i="11" s="1"/>
  <c r="U204" i="11"/>
  <c r="U184" i="11"/>
  <c r="U164" i="11"/>
  <c r="U144" i="11"/>
  <c r="U124" i="11"/>
  <c r="T44" i="11"/>
  <c r="U44" i="11" s="1"/>
  <c r="T9" i="11"/>
  <c r="U9" i="11" s="1"/>
  <c r="V197" i="11"/>
  <c r="V57" i="11"/>
  <c r="V126" i="11"/>
  <c r="V120" i="11"/>
  <c r="V165" i="11"/>
  <c r="V77" i="11"/>
  <c r="V64" i="11"/>
  <c r="V208" i="11"/>
  <c r="V108" i="11"/>
  <c r="V121" i="11"/>
  <c r="V189" i="11"/>
  <c r="V190" i="11"/>
  <c r="V58" i="11"/>
  <c r="V27" i="11"/>
  <c r="V146" i="11"/>
  <c r="V214" i="11"/>
  <c r="V39" i="11"/>
  <c r="V170" i="11"/>
  <c r="V114" i="11"/>
  <c r="V171" i="11"/>
  <c r="V84" i="11"/>
  <c r="V72" i="11"/>
  <c r="V23" i="11"/>
  <c r="V73" i="11"/>
  <c r="V104" i="11"/>
  <c r="V43" i="11"/>
  <c r="V12" i="11"/>
  <c r="V31" i="11"/>
  <c r="V50" i="11"/>
  <c r="V68" i="11"/>
  <c r="V93" i="11"/>
  <c r="V168" i="11"/>
  <c r="V29" i="11"/>
  <c r="V19" i="11"/>
  <c r="V7" i="11"/>
  <c r="G271" i="11"/>
  <c r="F271" i="11"/>
  <c r="E271" i="11"/>
  <c r="D271" i="11"/>
  <c r="G270" i="11"/>
  <c r="F270" i="11"/>
  <c r="E270" i="11"/>
  <c r="D270" i="11"/>
  <c r="G269" i="11"/>
  <c r="F269" i="11"/>
  <c r="E269" i="11"/>
  <c r="D269" i="11"/>
  <c r="G268" i="11"/>
  <c r="F268" i="11"/>
  <c r="E268" i="11"/>
  <c r="D268" i="11"/>
  <c r="G267" i="11"/>
  <c r="F267" i="11"/>
  <c r="E267" i="11"/>
  <c r="D267" i="11"/>
  <c r="G266" i="11"/>
  <c r="F266" i="11"/>
  <c r="E266" i="11"/>
  <c r="D266" i="11"/>
  <c r="G265" i="11"/>
  <c r="F265" i="11"/>
  <c r="E265" i="11"/>
  <c r="D265" i="11"/>
  <c r="G264" i="11"/>
  <c r="F264" i="11"/>
  <c r="E264" i="11"/>
  <c r="D264" i="11"/>
  <c r="G263" i="11"/>
  <c r="F263" i="11"/>
  <c r="E263" i="11"/>
  <c r="D263" i="11"/>
  <c r="G262" i="11"/>
  <c r="F262" i="11"/>
  <c r="E262" i="11"/>
  <c r="D262" i="11"/>
  <c r="G261" i="11"/>
  <c r="F261" i="11"/>
  <c r="E261" i="11"/>
  <c r="D261" i="11"/>
  <c r="G260" i="11"/>
  <c r="F260" i="11"/>
  <c r="E260" i="11"/>
  <c r="D260" i="11"/>
  <c r="G259" i="11"/>
  <c r="F259" i="11"/>
  <c r="E259" i="11"/>
  <c r="D259" i="11"/>
  <c r="G258" i="11"/>
  <c r="F258" i="11"/>
  <c r="E258" i="11"/>
  <c r="D258" i="11"/>
  <c r="G257" i="11"/>
  <c r="F257" i="11"/>
  <c r="E257" i="11"/>
  <c r="D257" i="11"/>
  <c r="G256" i="11"/>
  <c r="F256" i="11"/>
  <c r="E256" i="11"/>
  <c r="D256" i="11"/>
  <c r="G255" i="11"/>
  <c r="F255" i="11"/>
  <c r="E255" i="11"/>
  <c r="D255" i="11"/>
  <c r="G254" i="11"/>
  <c r="F254" i="11"/>
  <c r="E254" i="11"/>
  <c r="D254" i="11"/>
  <c r="G253" i="11"/>
  <c r="F253" i="11"/>
  <c r="E253" i="11"/>
  <c r="D253" i="11"/>
  <c r="G252" i="11"/>
  <c r="F252" i="11"/>
  <c r="E252" i="11"/>
  <c r="D252" i="11"/>
  <c r="G251" i="11"/>
  <c r="F251" i="11"/>
  <c r="E251" i="11"/>
  <c r="D251" i="11"/>
  <c r="G250" i="11"/>
  <c r="F250" i="11"/>
  <c r="E250" i="11"/>
  <c r="D250" i="11"/>
  <c r="G249" i="11"/>
  <c r="F249" i="11"/>
  <c r="E249" i="11"/>
  <c r="D249" i="11"/>
  <c r="G248" i="11"/>
  <c r="F248" i="11"/>
  <c r="E248" i="11"/>
  <c r="D248" i="11"/>
  <c r="G247" i="11"/>
  <c r="F247" i="11"/>
  <c r="E247" i="11"/>
  <c r="D247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47" i="11"/>
  <c r="G226" i="11"/>
  <c r="G227" i="11"/>
  <c r="G230" i="11"/>
  <c r="G231" i="11"/>
  <c r="G235" i="11"/>
  <c r="G240" i="11"/>
  <c r="G241" i="11"/>
  <c r="G242" i="11"/>
  <c r="G243" i="11"/>
  <c r="F226" i="11"/>
  <c r="F227" i="11"/>
  <c r="F228" i="11"/>
  <c r="F229" i="11"/>
  <c r="F230" i="11"/>
  <c r="F231" i="11"/>
  <c r="F232" i="11"/>
  <c r="F233" i="11"/>
  <c r="F234" i="11"/>
  <c r="F235" i="11"/>
  <c r="F238" i="11"/>
  <c r="F239" i="11"/>
  <c r="F240" i="11"/>
  <c r="F241" i="11"/>
  <c r="F242" i="11"/>
  <c r="F243" i="11"/>
  <c r="E226" i="11"/>
  <c r="E227" i="11"/>
  <c r="E229" i="11"/>
  <c r="E231" i="11"/>
  <c r="E232" i="11"/>
  <c r="E233" i="11"/>
  <c r="E235" i="11"/>
  <c r="E239" i="11"/>
  <c r="E240" i="11"/>
  <c r="E242" i="11"/>
  <c r="D226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B230" i="11"/>
  <c r="B231" i="11"/>
  <c r="B235" i="11"/>
  <c r="B240" i="11"/>
  <c r="B242" i="11"/>
  <c r="B243" i="11"/>
  <c r="E241" i="11" l="1"/>
  <c r="V140" i="11"/>
  <c r="V75" i="11"/>
  <c r="V134" i="11"/>
  <c r="V56" i="11"/>
  <c r="B219" i="11"/>
  <c r="V82" i="11"/>
  <c r="V49" i="11"/>
  <c r="V78" i="11"/>
  <c r="V158" i="11"/>
  <c r="V193" i="11"/>
  <c r="E223" i="11"/>
  <c r="U202" i="11"/>
  <c r="V202" i="11" s="1"/>
  <c r="V22" i="11"/>
  <c r="V4" i="11"/>
  <c r="V34" i="11"/>
  <c r="V183" i="11"/>
  <c r="V184" i="11"/>
  <c r="E219" i="11"/>
  <c r="V8" i="11"/>
  <c r="V33" i="11"/>
  <c r="V199" i="11"/>
  <c r="V14" i="11"/>
  <c r="V81" i="11"/>
  <c r="V139" i="11"/>
  <c r="V71" i="11"/>
  <c r="E220" i="11"/>
  <c r="V115" i="11"/>
  <c r="V174" i="11"/>
  <c r="U182" i="11"/>
  <c r="V182" i="11" s="1"/>
  <c r="V96" i="11"/>
  <c r="V37" i="11"/>
  <c r="V159" i="11"/>
  <c r="V83" i="11"/>
  <c r="V204" i="11"/>
  <c r="V176" i="11"/>
  <c r="V149" i="11"/>
  <c r="V48" i="11"/>
  <c r="P215" i="11"/>
  <c r="V154" i="11"/>
  <c r="V53" i="11"/>
  <c r="V196" i="11"/>
  <c r="V117" i="11"/>
  <c r="V28" i="11"/>
  <c r="V99" i="11"/>
  <c r="V98" i="11"/>
  <c r="V65" i="11"/>
  <c r="V32" i="11"/>
  <c r="V101" i="11"/>
  <c r="V109" i="11"/>
  <c r="V118" i="11"/>
  <c r="V17" i="11"/>
  <c r="V9" i="11"/>
  <c r="V52" i="11"/>
  <c r="V122" i="11"/>
  <c r="V194" i="11"/>
  <c r="V79" i="11"/>
  <c r="V44" i="11"/>
  <c r="V59" i="11"/>
  <c r="V147" i="11"/>
  <c r="V42" i="11"/>
  <c r="V124" i="11"/>
  <c r="V67" i="11"/>
  <c r="V69" i="11"/>
  <c r="V94" i="11"/>
  <c r="V87" i="11"/>
  <c r="V144" i="11"/>
  <c r="V6" i="11"/>
  <c r="V54" i="11"/>
  <c r="V47" i="11"/>
  <c r="V164" i="11"/>
  <c r="V172" i="11"/>
  <c r="V40" i="11"/>
  <c r="V119" i="11"/>
  <c r="E225" i="11" l="1"/>
  <c r="G239" i="11"/>
  <c r="G238" i="11"/>
  <c r="E237" i="11" l="1"/>
  <c r="E243" i="11"/>
  <c r="F236" i="11" l="1"/>
  <c r="E238" i="11" l="1"/>
  <c r="J4" i="2" l="1"/>
  <c r="J6" i="2"/>
  <c r="J7" i="2"/>
  <c r="J8" i="2"/>
  <c r="J9" i="2"/>
  <c r="J10" i="2"/>
  <c r="J11" i="2"/>
  <c r="J12" i="2"/>
  <c r="J13" i="2"/>
  <c r="J16" i="2"/>
  <c r="J17" i="2"/>
  <c r="J18" i="2"/>
  <c r="J19" i="2"/>
  <c r="J20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8" i="2"/>
  <c r="J69" i="2"/>
  <c r="J70" i="2"/>
  <c r="J71" i="2"/>
  <c r="J73" i="2"/>
  <c r="J74" i="2"/>
  <c r="J75" i="2"/>
  <c r="J76" i="2"/>
  <c r="J77" i="2"/>
  <c r="J78" i="2"/>
  <c r="J80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H251" i="11" l="1"/>
  <c r="H254" i="11"/>
  <c r="H255" i="11"/>
  <c r="H259" i="11"/>
  <c r="H262" i="11"/>
  <c r="H263" i="11"/>
  <c r="H267" i="11"/>
  <c r="H270" i="11"/>
  <c r="H271" i="11"/>
  <c r="H248" i="11"/>
  <c r="H249" i="11"/>
  <c r="H250" i="11"/>
  <c r="H252" i="11"/>
  <c r="H253" i="11"/>
  <c r="H256" i="11"/>
  <c r="H257" i="11"/>
  <c r="H258" i="11"/>
  <c r="H260" i="11"/>
  <c r="H261" i="11"/>
  <c r="H264" i="11"/>
  <c r="H265" i="11"/>
  <c r="H266" i="11"/>
  <c r="H268" i="11"/>
  <c r="H269" i="11"/>
  <c r="B272" i="11"/>
  <c r="C272" i="11"/>
  <c r="D272" i="11"/>
  <c r="E272" i="11"/>
  <c r="F272" i="11"/>
  <c r="G272" i="11"/>
  <c r="H247" i="11"/>
  <c r="F78" i="2"/>
  <c r="G78" i="2" s="1"/>
  <c r="F61" i="2"/>
  <c r="F59" i="2"/>
  <c r="H272" i="11" l="1"/>
  <c r="J3" i="2"/>
  <c r="J15" i="2"/>
  <c r="J5" i="2"/>
  <c r="J14" i="2"/>
  <c r="J67" i="2"/>
  <c r="J79" i="2"/>
  <c r="J81" i="2"/>
  <c r="J23" i="2"/>
  <c r="J66" i="2"/>
  <c r="H78" i="2"/>
  <c r="G61" i="2"/>
  <c r="H61" i="2" s="1"/>
  <c r="G59" i="2"/>
  <c r="H59" i="2" s="1"/>
  <c r="AZ61" i="2" l="1"/>
  <c r="AY61" i="2"/>
  <c r="AX61" i="2"/>
  <c r="BA61" i="2"/>
  <c r="AW61" i="2"/>
  <c r="AV61" i="2"/>
  <c r="AU61" i="2"/>
  <c r="BH61" i="2"/>
  <c r="BG61" i="2"/>
  <c r="BF61" i="2"/>
  <c r="BE61" i="2"/>
  <c r="BD61" i="2"/>
  <c r="BC61" i="2"/>
  <c r="BB61" i="2"/>
  <c r="AT61" i="2"/>
  <c r="AS61" i="2"/>
  <c r="AL61" i="2"/>
  <c r="AK61" i="2"/>
  <c r="BI61" i="2"/>
  <c r="AR61" i="2"/>
  <c r="AQ61" i="2"/>
  <c r="AN61" i="2"/>
  <c r="AP61" i="2"/>
  <c r="AO61" i="2"/>
  <c r="AM61" i="2"/>
  <c r="AR78" i="2"/>
  <c r="BE78" i="2"/>
  <c r="BB78" i="2"/>
  <c r="BA78" i="2"/>
  <c r="AZ78" i="2"/>
  <c r="AW78" i="2"/>
  <c r="BD78" i="2"/>
  <c r="BC78" i="2"/>
  <c r="AY78" i="2"/>
  <c r="AX78" i="2"/>
  <c r="AV78" i="2"/>
  <c r="AS78" i="2"/>
  <c r="BG78" i="2"/>
  <c r="BF78" i="2"/>
  <c r="AU78" i="2"/>
  <c r="AT78" i="2"/>
  <c r="AQ78" i="2"/>
  <c r="AP78" i="2"/>
  <c r="AO78" i="2"/>
  <c r="AN78" i="2"/>
  <c r="AM78" i="2"/>
  <c r="BI78" i="2"/>
  <c r="AK78" i="2"/>
  <c r="BH78" i="2"/>
  <c r="AL78" i="2"/>
  <c r="BH59" i="2"/>
  <c r="AN59" i="2"/>
  <c r="BG59" i="2"/>
  <c r="AM59" i="2"/>
  <c r="BF59" i="2"/>
  <c r="AL59" i="2"/>
  <c r="AZ59" i="2"/>
  <c r="AY59" i="2"/>
  <c r="AX59" i="2"/>
  <c r="AW59" i="2"/>
  <c r="AU59" i="2"/>
  <c r="AT59" i="2"/>
  <c r="AS59" i="2"/>
  <c r="AR59" i="2"/>
  <c r="AQ59" i="2"/>
  <c r="AP59" i="2"/>
  <c r="AO59" i="2"/>
  <c r="BA59" i="2"/>
  <c r="BI59" i="2"/>
  <c r="BE59" i="2"/>
  <c r="AK59" i="2"/>
  <c r="BD59" i="2"/>
  <c r="BC59" i="2"/>
  <c r="BB59" i="2"/>
  <c r="AV59" i="2"/>
  <c r="J72" i="2"/>
  <c r="BM78" i="2" l="1"/>
  <c r="BR78" i="2" s="1"/>
  <c r="BM61" i="2"/>
  <c r="BR61" i="2" s="1"/>
  <c r="BM59" i="2"/>
  <c r="BR59" i="2" s="1"/>
  <c r="BN59" i="2" l="1"/>
  <c r="BN61" i="2"/>
  <c r="BN78" i="2"/>
  <c r="G233" i="11"/>
  <c r="D7" i="12"/>
  <c r="R2" i="11"/>
  <c r="D4" i="12" l="1"/>
  <c r="D6" i="12"/>
  <c r="R216" i="11"/>
  <c r="D5" i="12"/>
  <c r="D3" i="12"/>
  <c r="R215" i="11"/>
  <c r="B224" i="11"/>
  <c r="S2" i="11"/>
  <c r="S216" i="11" l="1"/>
  <c r="S215" i="11"/>
  <c r="G237" i="11"/>
  <c r="G234" i="11"/>
  <c r="B232" i="11"/>
  <c r="B223" i="11"/>
  <c r="C230" i="11"/>
  <c r="C225" i="11"/>
  <c r="E234" i="11"/>
  <c r="F220" i="11"/>
  <c r="C221" i="11"/>
  <c r="C223" i="11"/>
  <c r="D223" i="11"/>
  <c r="G228" i="11"/>
  <c r="G229" i="11"/>
  <c r="F221" i="11"/>
  <c r="B238" i="11"/>
  <c r="C241" i="11"/>
  <c r="D219" i="11"/>
  <c r="C232" i="11"/>
  <c r="B226" i="11"/>
  <c r="B233" i="11"/>
  <c r="B228" i="11"/>
  <c r="C243" i="11"/>
  <c r="E228" i="11"/>
  <c r="F237" i="11"/>
  <c r="T2" i="11"/>
  <c r="B239" i="11"/>
  <c r="B225" i="11"/>
  <c r="C222" i="11"/>
  <c r="H222" i="11" s="1"/>
  <c r="C242" i="11"/>
  <c r="B241" i="11" l="1"/>
  <c r="E236" i="11"/>
  <c r="H225" i="11"/>
  <c r="C219" i="11"/>
  <c r="H223" i="11"/>
  <c r="G219" i="11"/>
  <c r="B221" i="11"/>
  <c r="H221" i="11" s="1"/>
  <c r="C220" i="11"/>
  <c r="C224" i="11"/>
  <c r="H224" i="11" s="1"/>
  <c r="B220" i="11"/>
  <c r="G236" i="11"/>
  <c r="G232" i="11"/>
  <c r="H232" i="11" s="1"/>
  <c r="O3" i="16" s="1"/>
  <c r="O51" i="16" s="1"/>
  <c r="B227" i="11"/>
  <c r="C237" i="11"/>
  <c r="C229" i="11"/>
  <c r="T216" i="11"/>
  <c r="C238" i="11"/>
  <c r="H238" i="11" s="1"/>
  <c r="U3" i="16" s="1"/>
  <c r="U51" i="16" s="1"/>
  <c r="C226" i="11"/>
  <c r="B236" i="11"/>
  <c r="C233" i="11"/>
  <c r="H233" i="11" s="1"/>
  <c r="P3" i="16" s="1"/>
  <c r="P51" i="16" s="1"/>
  <c r="C227" i="11"/>
  <c r="D244" i="11"/>
  <c r="C235" i="11"/>
  <c r="H235" i="11" s="1"/>
  <c r="R3" i="16" s="1"/>
  <c r="R51" i="16" s="1"/>
  <c r="C234" i="11"/>
  <c r="C239" i="11"/>
  <c r="C231" i="11"/>
  <c r="H231" i="11" s="1"/>
  <c r="N3" i="16" s="1"/>
  <c r="N51" i="16" s="1"/>
  <c r="B237" i="11"/>
  <c r="C228" i="11"/>
  <c r="B234" i="11"/>
  <c r="B229" i="11"/>
  <c r="C240" i="11"/>
  <c r="H240" i="11" s="1"/>
  <c r="W3" i="16" s="1"/>
  <c r="W51" i="16" s="1"/>
  <c r="C236" i="11"/>
  <c r="T215" i="11"/>
  <c r="H243" i="11"/>
  <c r="Z3" i="16" s="1"/>
  <c r="Z51" i="16" s="1"/>
  <c r="H230" i="11"/>
  <c r="M3" i="16" s="1"/>
  <c r="M51" i="16" s="1"/>
  <c r="H241" i="11"/>
  <c r="X3" i="16" s="1"/>
  <c r="X51" i="16" s="1"/>
  <c r="E3" i="16"/>
  <c r="E51" i="16" s="1"/>
  <c r="H242" i="11"/>
  <c r="Y3" i="16" s="1"/>
  <c r="Y51" i="16" s="1"/>
  <c r="E244" i="11"/>
  <c r="U2" i="11"/>
  <c r="F219" i="11" s="1"/>
  <c r="H219" i="11" l="1"/>
  <c r="H220" i="11"/>
  <c r="C3" i="16" s="1"/>
  <c r="C51" i="16" s="1"/>
  <c r="G244" i="11"/>
  <c r="U216" i="11"/>
  <c r="U215" i="11"/>
  <c r="H2" i="12" s="1"/>
  <c r="C244" i="11"/>
  <c r="H3" i="16"/>
  <c r="H51" i="16" s="1"/>
  <c r="H226" i="11"/>
  <c r="I3" i="16" s="1"/>
  <c r="I51" i="16" s="1"/>
  <c r="H237" i="11"/>
  <c r="T3" i="16" s="1"/>
  <c r="T51" i="16" s="1"/>
  <c r="H234" i="11"/>
  <c r="Q3" i="16" s="1"/>
  <c r="Q51" i="16" s="1"/>
  <c r="F3" i="16"/>
  <c r="F51" i="16" s="1"/>
  <c r="D3" i="16"/>
  <c r="D51" i="16" s="1"/>
  <c r="H227" i="11"/>
  <c r="J3" i="16" s="1"/>
  <c r="J51" i="16" s="1"/>
  <c r="H229" i="11"/>
  <c r="L3" i="16" s="1"/>
  <c r="L51" i="16" s="1"/>
  <c r="F244" i="11"/>
  <c r="H236" i="11"/>
  <c r="S3" i="16" s="1"/>
  <c r="S51" i="16" s="1"/>
  <c r="G3" i="16"/>
  <c r="G51" i="16" s="1"/>
  <c r="H239" i="11"/>
  <c r="V3" i="16" s="1"/>
  <c r="V51" i="16" s="1"/>
  <c r="H228" i="11"/>
  <c r="K3" i="16" s="1"/>
  <c r="K51" i="16" s="1"/>
  <c r="B244" i="11" l="1"/>
  <c r="F2" i="2"/>
  <c r="G2" i="2" s="1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60" i="2"/>
  <c r="G60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H244" i="11" l="1"/>
  <c r="B3" i="16"/>
  <c r="AA3" i="16" l="1"/>
  <c r="B51" i="16"/>
  <c r="A51" i="16" l="1"/>
  <c r="AA51" i="16"/>
  <c r="J2" i="2"/>
  <c r="E6" i="12" l="1"/>
  <c r="F6" i="12" l="1"/>
  <c r="G6" i="12" l="1"/>
  <c r="AB7" i="6"/>
  <c r="AA7" i="6"/>
  <c r="Z7" i="6"/>
  <c r="Y7" i="6"/>
  <c r="X7" i="6"/>
  <c r="W7" i="6"/>
  <c r="V7" i="6"/>
  <c r="U7" i="6"/>
  <c r="T7" i="6"/>
  <c r="S7" i="6"/>
  <c r="S10" i="6" s="1"/>
  <c r="R7" i="6"/>
  <c r="R10" i="6" s="1"/>
  <c r="Q7" i="6"/>
  <c r="Q10" i="6" s="1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E5" i="12" l="1"/>
  <c r="C7" i="6"/>
  <c r="F5" i="12" l="1"/>
  <c r="G5" i="12" s="1"/>
  <c r="V2" i="11"/>
  <c r="C11" i="6"/>
  <c r="C6" i="12"/>
  <c r="E4" i="12"/>
  <c r="E3" i="12"/>
  <c r="E7" i="12"/>
  <c r="E2" i="12"/>
  <c r="V215" i="11" l="1"/>
  <c r="F7" i="12"/>
  <c r="G7" i="12" s="1"/>
  <c r="F3" i="12"/>
  <c r="G3" i="12" s="1"/>
  <c r="F4" i="12"/>
  <c r="G4" i="12" s="1"/>
  <c r="C7" i="12"/>
  <c r="C4" i="12"/>
  <c r="C3" i="12"/>
  <c r="C2" i="12"/>
  <c r="C5" i="12"/>
  <c r="F2" i="12"/>
  <c r="G2" i="12" s="1"/>
  <c r="I2" i="12" l="1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H128" i="2" l="1"/>
  <c r="H124" i="2"/>
  <c r="H108" i="2"/>
  <c r="H53" i="2"/>
  <c r="H41" i="2"/>
  <c r="H36" i="2"/>
  <c r="H20" i="2"/>
  <c r="H10" i="2"/>
  <c r="BH10" i="2" l="1"/>
  <c r="BG10" i="2"/>
  <c r="BF10" i="2"/>
  <c r="BE10" i="2"/>
  <c r="AX10" i="2"/>
  <c r="AW10" i="2"/>
  <c r="AN10" i="2"/>
  <c r="AV10" i="2"/>
  <c r="AL10" i="2"/>
  <c r="AK10" i="2"/>
  <c r="AU10" i="2"/>
  <c r="AT10" i="2"/>
  <c r="AS10" i="2"/>
  <c r="AR10" i="2"/>
  <c r="AQ10" i="2"/>
  <c r="AP10" i="2"/>
  <c r="AO10" i="2"/>
  <c r="AM10" i="2"/>
  <c r="BI10" i="2"/>
  <c r="BD10" i="2"/>
  <c r="BC10" i="2"/>
  <c r="BB10" i="2"/>
  <c r="AZ10" i="2"/>
  <c r="BA10" i="2"/>
  <c r="AY10" i="2"/>
  <c r="BH20" i="2"/>
  <c r="AN20" i="2"/>
  <c r="BG20" i="2"/>
  <c r="AM20" i="2"/>
  <c r="BF20" i="2"/>
  <c r="AL20" i="2"/>
  <c r="BE20" i="2"/>
  <c r="BB20" i="2"/>
  <c r="BA20" i="2"/>
  <c r="AZ20" i="2"/>
  <c r="AR20" i="2"/>
  <c r="BC20" i="2"/>
  <c r="AQ20" i="2"/>
  <c r="AP20" i="2"/>
  <c r="AK20" i="2"/>
  <c r="AO20" i="2"/>
  <c r="BI20" i="2"/>
  <c r="AY20" i="2"/>
  <c r="BD20" i="2"/>
  <c r="AT20" i="2"/>
  <c r="AW20" i="2"/>
  <c r="AS20" i="2"/>
  <c r="AV20" i="2"/>
  <c r="AX20" i="2"/>
  <c r="AU20" i="2"/>
  <c r="BI36" i="2"/>
  <c r="AO36" i="2"/>
  <c r="BG36" i="2"/>
  <c r="AL36" i="2"/>
  <c r="BF36" i="2"/>
  <c r="BE36" i="2"/>
  <c r="BD36" i="2"/>
  <c r="BC36" i="2"/>
  <c r="BB36" i="2"/>
  <c r="BA36" i="2"/>
  <c r="AZ36" i="2"/>
  <c r="AY36" i="2"/>
  <c r="AX36" i="2"/>
  <c r="AW36" i="2"/>
  <c r="AM36" i="2"/>
  <c r="AV36" i="2"/>
  <c r="AU36" i="2"/>
  <c r="AT36" i="2"/>
  <c r="AS36" i="2"/>
  <c r="AR36" i="2"/>
  <c r="AQ36" i="2"/>
  <c r="AN36" i="2"/>
  <c r="AP36" i="2"/>
  <c r="BH36" i="2"/>
  <c r="AK36" i="2"/>
  <c r="BI41" i="2"/>
  <c r="AO41" i="2"/>
  <c r="BH41" i="2"/>
  <c r="AN41" i="2"/>
  <c r="BG41" i="2"/>
  <c r="AM41" i="2"/>
  <c r="BF41" i="2"/>
  <c r="AL41" i="2"/>
  <c r="BD41" i="2"/>
  <c r="BC41" i="2"/>
  <c r="BB41" i="2"/>
  <c r="BA41" i="2"/>
  <c r="AZ41" i="2"/>
  <c r="AY41" i="2"/>
  <c r="AX41" i="2"/>
  <c r="AW41" i="2"/>
  <c r="AV41" i="2"/>
  <c r="AR41" i="2"/>
  <c r="AP41" i="2"/>
  <c r="AQ41" i="2"/>
  <c r="AK41" i="2"/>
  <c r="BE41" i="2"/>
  <c r="AU41" i="2"/>
  <c r="AT41" i="2"/>
  <c r="AS41" i="2"/>
  <c r="AR53" i="2"/>
  <c r="AQ53" i="2"/>
  <c r="BC53" i="2"/>
  <c r="BB53" i="2"/>
  <c r="BA53" i="2"/>
  <c r="AZ53" i="2"/>
  <c r="AT53" i="2"/>
  <c r="AS53" i="2"/>
  <c r="AP53" i="2"/>
  <c r="AO53" i="2"/>
  <c r="AN53" i="2"/>
  <c r="AM53" i="2"/>
  <c r="AL53" i="2"/>
  <c r="AV53" i="2"/>
  <c r="BD53" i="2"/>
  <c r="AX53" i="2"/>
  <c r="AY53" i="2"/>
  <c r="BE53" i="2"/>
  <c r="BI53" i="2"/>
  <c r="BH53" i="2"/>
  <c r="BG53" i="2"/>
  <c r="BF53" i="2"/>
  <c r="AW53" i="2"/>
  <c r="AU53" i="2"/>
  <c r="AK53" i="2"/>
  <c r="AR108" i="2"/>
  <c r="AP108" i="2"/>
  <c r="BE108" i="2"/>
  <c r="BD108" i="2"/>
  <c r="BI108" i="2"/>
  <c r="BH108" i="2"/>
  <c r="BG108" i="2"/>
  <c r="BC108" i="2"/>
  <c r="BB108" i="2"/>
  <c r="AZ108" i="2"/>
  <c r="AY108" i="2"/>
  <c r="AX108" i="2"/>
  <c r="AW108" i="2"/>
  <c r="AV108" i="2"/>
  <c r="AU108" i="2"/>
  <c r="AT108" i="2"/>
  <c r="AS108" i="2"/>
  <c r="AQ108" i="2"/>
  <c r="AO108" i="2"/>
  <c r="AK108" i="2"/>
  <c r="AN108" i="2"/>
  <c r="AM108" i="2"/>
  <c r="AL108" i="2"/>
  <c r="BA108" i="2"/>
  <c r="BF108" i="2"/>
  <c r="BH124" i="2"/>
  <c r="AN124" i="2"/>
  <c r="BG124" i="2"/>
  <c r="AM124" i="2"/>
  <c r="BF124" i="2"/>
  <c r="AL124" i="2"/>
  <c r="BA124" i="2"/>
  <c r="AZ124" i="2"/>
  <c r="AQ124" i="2"/>
  <c r="AP124" i="2"/>
  <c r="AO124" i="2"/>
  <c r="BI124" i="2"/>
  <c r="BE124" i="2"/>
  <c r="BD124" i="2"/>
  <c r="BC124" i="2"/>
  <c r="BB124" i="2"/>
  <c r="AY124" i="2"/>
  <c r="AX124" i="2"/>
  <c r="AW124" i="2"/>
  <c r="AR124" i="2"/>
  <c r="AK124" i="2"/>
  <c r="AS124" i="2"/>
  <c r="AT124" i="2"/>
  <c r="AU124" i="2"/>
  <c r="AV124" i="2"/>
  <c r="AR128" i="2"/>
  <c r="AQ128" i="2"/>
  <c r="AP128" i="2"/>
  <c r="BH128" i="2"/>
  <c r="AN128" i="2"/>
  <c r="BE128" i="2"/>
  <c r="BD128" i="2"/>
  <c r="BA128" i="2"/>
  <c r="AZ128" i="2"/>
  <c r="AY128" i="2"/>
  <c r="AW128" i="2"/>
  <c r="AV128" i="2"/>
  <c r="AT128" i="2"/>
  <c r="AS128" i="2"/>
  <c r="AO128" i="2"/>
  <c r="AM128" i="2"/>
  <c r="AL128" i="2"/>
  <c r="BI128" i="2"/>
  <c r="BG128" i="2"/>
  <c r="BF128" i="2"/>
  <c r="BC128" i="2"/>
  <c r="BB128" i="2"/>
  <c r="AX128" i="2"/>
  <c r="AU128" i="2"/>
  <c r="AK128" i="2"/>
  <c r="H49" i="2"/>
  <c r="H112" i="2"/>
  <c r="H9" i="2"/>
  <c r="H4" i="2"/>
  <c r="H13" i="2"/>
  <c r="H40" i="2"/>
  <c r="H120" i="2"/>
  <c r="BF120" i="2" s="1"/>
  <c r="H29" i="2"/>
  <c r="H33" i="2"/>
  <c r="H45" i="2"/>
  <c r="H17" i="2"/>
  <c r="H25" i="2"/>
  <c r="H63" i="2"/>
  <c r="H71" i="2"/>
  <c r="H80" i="2"/>
  <c r="H88" i="2"/>
  <c r="H96" i="2"/>
  <c r="H104" i="2"/>
  <c r="H129" i="2"/>
  <c r="H5" i="2"/>
  <c r="H125" i="2"/>
  <c r="H21" i="2"/>
  <c r="H37" i="2"/>
  <c r="H44" i="2"/>
  <c r="H57" i="2"/>
  <c r="H67" i="2"/>
  <c r="H75" i="2"/>
  <c r="H84" i="2"/>
  <c r="H92" i="2"/>
  <c r="H100" i="2"/>
  <c r="H116" i="2"/>
  <c r="H52" i="2"/>
  <c r="H121" i="2"/>
  <c r="H43" i="2"/>
  <c r="H48" i="2"/>
  <c r="H19" i="2"/>
  <c r="H8" i="2"/>
  <c r="H32" i="2"/>
  <c r="H15" i="2"/>
  <c r="H12" i="2"/>
  <c r="H55" i="2"/>
  <c r="H28" i="2"/>
  <c r="H24" i="2"/>
  <c r="H16" i="2"/>
  <c r="H23" i="2"/>
  <c r="H35" i="2"/>
  <c r="H127" i="2"/>
  <c r="H7" i="2"/>
  <c r="H11" i="2"/>
  <c r="H3" i="2"/>
  <c r="H39" i="2"/>
  <c r="H51" i="2"/>
  <c r="H56" i="2"/>
  <c r="H66" i="2"/>
  <c r="H74" i="2"/>
  <c r="H83" i="2"/>
  <c r="H91" i="2"/>
  <c r="H99" i="2"/>
  <c r="H107" i="2"/>
  <c r="H115" i="2"/>
  <c r="H123" i="2"/>
  <c r="H31" i="2"/>
  <c r="H27" i="2"/>
  <c r="H47" i="2"/>
  <c r="H62" i="2"/>
  <c r="H70" i="2"/>
  <c r="H79" i="2"/>
  <c r="H87" i="2"/>
  <c r="H95" i="2"/>
  <c r="H103" i="2"/>
  <c r="H111" i="2"/>
  <c r="H119" i="2"/>
  <c r="H60" i="2"/>
  <c r="H65" i="2"/>
  <c r="H69" i="2"/>
  <c r="H73" i="2"/>
  <c r="H77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6" i="2"/>
  <c r="H14" i="2"/>
  <c r="H18" i="2"/>
  <c r="H22" i="2"/>
  <c r="H26" i="2"/>
  <c r="H30" i="2"/>
  <c r="H34" i="2"/>
  <c r="H38" i="2"/>
  <c r="H42" i="2"/>
  <c r="H46" i="2"/>
  <c r="H50" i="2"/>
  <c r="H54" i="2"/>
  <c r="H58" i="2"/>
  <c r="H64" i="2"/>
  <c r="H68" i="2"/>
  <c r="H72" i="2"/>
  <c r="H76" i="2"/>
  <c r="H81" i="2"/>
  <c r="H85" i="2"/>
  <c r="H89" i="2"/>
  <c r="H93" i="2"/>
  <c r="H97" i="2"/>
  <c r="H101" i="2"/>
  <c r="H105" i="2"/>
  <c r="H109" i="2"/>
  <c r="H113" i="2"/>
  <c r="H117" i="2"/>
  <c r="AV107" i="2" l="1"/>
  <c r="AT107" i="2"/>
  <c r="BI107" i="2"/>
  <c r="AO107" i="2"/>
  <c r="BH107" i="2"/>
  <c r="AN107" i="2"/>
  <c r="BG107" i="2"/>
  <c r="BF107" i="2"/>
  <c r="BE107" i="2"/>
  <c r="BC107" i="2"/>
  <c r="BB107" i="2"/>
  <c r="AS107" i="2"/>
  <c r="AR107" i="2"/>
  <c r="AQ107" i="2"/>
  <c r="AP107" i="2"/>
  <c r="AM107" i="2"/>
  <c r="AL107" i="2"/>
  <c r="AZ107" i="2"/>
  <c r="AY107" i="2"/>
  <c r="AX107" i="2"/>
  <c r="AW107" i="2"/>
  <c r="AU107" i="2"/>
  <c r="BD107" i="2"/>
  <c r="BA107" i="2"/>
  <c r="AK107" i="2"/>
  <c r="BH15" i="2"/>
  <c r="AN15" i="2"/>
  <c r="BG15" i="2"/>
  <c r="AM15" i="2"/>
  <c r="BF15" i="2"/>
  <c r="AL15" i="2"/>
  <c r="BE15" i="2"/>
  <c r="BB15" i="2"/>
  <c r="BA15" i="2"/>
  <c r="AS15" i="2"/>
  <c r="AO15" i="2"/>
  <c r="AZ15" i="2"/>
  <c r="AQ15" i="2"/>
  <c r="AP15" i="2"/>
  <c r="AY15" i="2"/>
  <c r="AX15" i="2"/>
  <c r="AW15" i="2"/>
  <c r="AV15" i="2"/>
  <c r="AU15" i="2"/>
  <c r="AR15" i="2"/>
  <c r="AT15" i="2"/>
  <c r="BC15" i="2"/>
  <c r="BD15" i="2"/>
  <c r="BI15" i="2"/>
  <c r="AK15" i="2"/>
  <c r="AV82" i="2"/>
  <c r="BI82" i="2"/>
  <c r="AO82" i="2"/>
  <c r="AU82" i="2"/>
  <c r="AT82" i="2"/>
  <c r="AS82" i="2"/>
  <c r="AP82" i="2"/>
  <c r="AN82" i="2"/>
  <c r="AM82" i="2"/>
  <c r="AL82" i="2"/>
  <c r="BG82" i="2"/>
  <c r="BH82" i="2"/>
  <c r="BF82" i="2"/>
  <c r="AR82" i="2"/>
  <c r="BA82" i="2"/>
  <c r="AZ82" i="2"/>
  <c r="AY82" i="2"/>
  <c r="AX82" i="2"/>
  <c r="AW82" i="2"/>
  <c r="AK82" i="2"/>
  <c r="AQ82" i="2"/>
  <c r="BB82" i="2"/>
  <c r="BE82" i="2"/>
  <c r="BD82" i="2"/>
  <c r="BC82" i="2"/>
  <c r="AR113" i="2"/>
  <c r="AP113" i="2"/>
  <c r="BE113" i="2"/>
  <c r="BD113" i="2"/>
  <c r="AO113" i="2"/>
  <c r="AN113" i="2"/>
  <c r="AM113" i="2"/>
  <c r="BI113" i="2"/>
  <c r="BH113" i="2"/>
  <c r="BG113" i="2"/>
  <c r="BF113" i="2"/>
  <c r="BC113" i="2"/>
  <c r="BB113" i="2"/>
  <c r="BA113" i="2"/>
  <c r="AZ113" i="2"/>
  <c r="AY113" i="2"/>
  <c r="AX113" i="2"/>
  <c r="AS113" i="2"/>
  <c r="AQ113" i="2"/>
  <c r="AL113" i="2"/>
  <c r="AT113" i="2"/>
  <c r="AW113" i="2"/>
  <c r="AV113" i="2"/>
  <c r="AU113" i="2"/>
  <c r="AK113" i="2"/>
  <c r="BH30" i="2"/>
  <c r="AN30" i="2"/>
  <c r="BG30" i="2"/>
  <c r="AM30" i="2"/>
  <c r="BF30" i="2"/>
  <c r="AL30" i="2"/>
  <c r="BE30" i="2"/>
  <c r="BD30" i="2"/>
  <c r="BC30" i="2"/>
  <c r="BB30" i="2"/>
  <c r="BA30" i="2"/>
  <c r="AZ30" i="2"/>
  <c r="AV30" i="2"/>
  <c r="AU30" i="2"/>
  <c r="AK30" i="2"/>
  <c r="AT30" i="2"/>
  <c r="AS30" i="2"/>
  <c r="AR30" i="2"/>
  <c r="AQ30" i="2"/>
  <c r="AP30" i="2"/>
  <c r="AO30" i="2"/>
  <c r="AX30" i="2"/>
  <c r="AW30" i="2"/>
  <c r="AY30" i="2"/>
  <c r="BI30" i="2"/>
  <c r="AR73" i="2"/>
  <c r="BE73" i="2"/>
  <c r="AO73" i="2"/>
  <c r="AN73" i="2"/>
  <c r="BI73" i="2"/>
  <c r="AM73" i="2"/>
  <c r="AL73" i="2"/>
  <c r="BH73" i="2"/>
  <c r="BG73" i="2"/>
  <c r="BF73" i="2"/>
  <c r="BD73" i="2"/>
  <c r="BC73" i="2"/>
  <c r="BB73" i="2"/>
  <c r="BA73" i="2"/>
  <c r="AZ73" i="2"/>
  <c r="AY73" i="2"/>
  <c r="AX73" i="2"/>
  <c r="AS73" i="2"/>
  <c r="AQ73" i="2"/>
  <c r="AP73" i="2"/>
  <c r="AT73" i="2"/>
  <c r="AV73" i="2"/>
  <c r="AW73" i="2"/>
  <c r="AU73" i="2"/>
  <c r="AK73" i="2"/>
  <c r="AR83" i="2"/>
  <c r="BE83" i="2"/>
  <c r="AT83" i="2"/>
  <c r="AS83" i="2"/>
  <c r="AQ83" i="2"/>
  <c r="AN83" i="2"/>
  <c r="AV83" i="2"/>
  <c r="AU83" i="2"/>
  <c r="AP83" i="2"/>
  <c r="AO83" i="2"/>
  <c r="AM83" i="2"/>
  <c r="BB83" i="2"/>
  <c r="BA83" i="2"/>
  <c r="AZ83" i="2"/>
  <c r="AY83" i="2"/>
  <c r="AX83" i="2"/>
  <c r="AW83" i="2"/>
  <c r="AL83" i="2"/>
  <c r="BD83" i="2"/>
  <c r="BH83" i="2"/>
  <c r="BG83" i="2"/>
  <c r="AK83" i="2"/>
  <c r="BI83" i="2"/>
  <c r="BF83" i="2"/>
  <c r="BC83" i="2"/>
  <c r="AR19" i="2"/>
  <c r="AQ19" i="2"/>
  <c r="AP19" i="2"/>
  <c r="BI19" i="2"/>
  <c r="AO19" i="2"/>
  <c r="BF19" i="2"/>
  <c r="BE19" i="2"/>
  <c r="BD19" i="2"/>
  <c r="AX19" i="2"/>
  <c r="AK19" i="2"/>
  <c r="AW19" i="2"/>
  <c r="AV19" i="2"/>
  <c r="BH19" i="2"/>
  <c r="AZ19" i="2"/>
  <c r="BG19" i="2"/>
  <c r="BC19" i="2"/>
  <c r="BB19" i="2"/>
  <c r="BA19" i="2"/>
  <c r="AY19" i="2"/>
  <c r="AS19" i="2"/>
  <c r="AT19" i="2"/>
  <c r="AN19" i="2"/>
  <c r="AM19" i="2"/>
  <c r="AL19" i="2"/>
  <c r="AU19" i="2"/>
  <c r="AR88" i="2"/>
  <c r="BE88" i="2"/>
  <c r="BG88" i="2"/>
  <c r="BF88" i="2"/>
  <c r="BD88" i="2"/>
  <c r="BA88" i="2"/>
  <c r="AM88" i="2"/>
  <c r="AL88" i="2"/>
  <c r="BI88" i="2"/>
  <c r="BB88" i="2"/>
  <c r="AX88" i="2"/>
  <c r="AW88" i="2"/>
  <c r="AV88" i="2"/>
  <c r="AU88" i="2"/>
  <c r="AT88" i="2"/>
  <c r="AS88" i="2"/>
  <c r="AQ88" i="2"/>
  <c r="AP88" i="2"/>
  <c r="AO88" i="2"/>
  <c r="AZ88" i="2"/>
  <c r="AK88" i="2"/>
  <c r="BH88" i="2"/>
  <c r="BC88" i="2"/>
  <c r="AY88" i="2"/>
  <c r="AN88" i="2"/>
  <c r="AZ12" i="2"/>
  <c r="AY12" i="2"/>
  <c r="AX12" i="2"/>
  <c r="AW12" i="2"/>
  <c r="BB12" i="2"/>
  <c r="AL12" i="2"/>
  <c r="BA12" i="2"/>
  <c r="AN12" i="2"/>
  <c r="AV12" i="2"/>
  <c r="AU12" i="2"/>
  <c r="AT12" i="2"/>
  <c r="AS12" i="2"/>
  <c r="AR12" i="2"/>
  <c r="AQ12" i="2"/>
  <c r="AO12" i="2"/>
  <c r="AP12" i="2"/>
  <c r="AM12" i="2"/>
  <c r="BI12" i="2"/>
  <c r="BH12" i="2"/>
  <c r="BD12" i="2"/>
  <c r="BC12" i="2"/>
  <c r="BG12" i="2"/>
  <c r="AK12" i="2"/>
  <c r="BF12" i="2"/>
  <c r="BE12" i="2"/>
  <c r="BH129" i="2"/>
  <c r="AN129" i="2"/>
  <c r="BG129" i="2"/>
  <c r="AM129" i="2"/>
  <c r="BF129" i="2"/>
  <c r="AL129" i="2"/>
  <c r="BD129" i="2"/>
  <c r="BA129" i="2"/>
  <c r="AZ129" i="2"/>
  <c r="BI129" i="2"/>
  <c r="BE129" i="2"/>
  <c r="BC129" i="2"/>
  <c r="AY129" i="2"/>
  <c r="AX129" i="2"/>
  <c r="AV129" i="2"/>
  <c r="BB129" i="2"/>
  <c r="AW129" i="2"/>
  <c r="AU129" i="2"/>
  <c r="AT129" i="2"/>
  <c r="AS129" i="2"/>
  <c r="AP129" i="2"/>
  <c r="AR129" i="2"/>
  <c r="AQ129" i="2"/>
  <c r="AO129" i="2"/>
  <c r="AK129" i="2"/>
  <c r="BH99" i="2"/>
  <c r="AN99" i="2"/>
  <c r="BA99" i="2"/>
  <c r="AZ99" i="2"/>
  <c r="AM99" i="2"/>
  <c r="AL99" i="2"/>
  <c r="BI99" i="2"/>
  <c r="BE99" i="2"/>
  <c r="AX99" i="2"/>
  <c r="AW99" i="2"/>
  <c r="AV99" i="2"/>
  <c r="AU99" i="2"/>
  <c r="AT99" i="2"/>
  <c r="AS99" i="2"/>
  <c r="AR99" i="2"/>
  <c r="AQ99" i="2"/>
  <c r="AO99" i="2"/>
  <c r="BD99" i="2"/>
  <c r="BC99" i="2"/>
  <c r="AK99" i="2"/>
  <c r="BB99" i="2"/>
  <c r="AY99" i="2"/>
  <c r="AP99" i="2"/>
  <c r="BF99" i="2"/>
  <c r="BG99" i="2"/>
  <c r="BF8" i="2"/>
  <c r="AL8" i="2"/>
  <c r="AV8" i="2"/>
  <c r="BE8" i="2"/>
  <c r="AK8" i="2"/>
  <c r="BD8" i="2"/>
  <c r="AU8" i="2"/>
  <c r="BC8" i="2"/>
  <c r="BB8" i="2"/>
  <c r="BA8" i="2"/>
  <c r="AZ8" i="2"/>
  <c r="AY8" i="2"/>
  <c r="AT8" i="2"/>
  <c r="AS8" i="2"/>
  <c r="AX8" i="2"/>
  <c r="AW8" i="2"/>
  <c r="BG8" i="2"/>
  <c r="AR8" i="2"/>
  <c r="AN8" i="2"/>
  <c r="AQ8" i="2"/>
  <c r="AP8" i="2"/>
  <c r="AO8" i="2"/>
  <c r="AM8" i="2"/>
  <c r="BI8" i="2"/>
  <c r="BH8" i="2"/>
  <c r="BD80" i="2"/>
  <c r="AW80" i="2"/>
  <c r="AY80" i="2"/>
  <c r="AX80" i="2"/>
  <c r="AV80" i="2"/>
  <c r="AS80" i="2"/>
  <c r="BI80" i="2"/>
  <c r="BH80" i="2"/>
  <c r="BG80" i="2"/>
  <c r="BF80" i="2"/>
  <c r="BB80" i="2"/>
  <c r="AR80" i="2"/>
  <c r="AQ80" i="2"/>
  <c r="AP80" i="2"/>
  <c r="AO80" i="2"/>
  <c r="AN80" i="2"/>
  <c r="AM80" i="2"/>
  <c r="AL80" i="2"/>
  <c r="AU80" i="2"/>
  <c r="BA80" i="2"/>
  <c r="AK80" i="2"/>
  <c r="BE80" i="2"/>
  <c r="BC80" i="2"/>
  <c r="AT80" i="2"/>
  <c r="AZ80" i="2"/>
  <c r="BA43" i="2"/>
  <c r="AZ43" i="2"/>
  <c r="AY43" i="2"/>
  <c r="AX43" i="2"/>
  <c r="BH43" i="2"/>
  <c r="BG43" i="2"/>
  <c r="BF43" i="2"/>
  <c r="BE43" i="2"/>
  <c r="BD43" i="2"/>
  <c r="BC43" i="2"/>
  <c r="BB43" i="2"/>
  <c r="AW43" i="2"/>
  <c r="AV43" i="2"/>
  <c r="AL43" i="2"/>
  <c r="AQ43" i="2"/>
  <c r="AR43" i="2"/>
  <c r="BI43" i="2"/>
  <c r="AK43" i="2"/>
  <c r="AU43" i="2"/>
  <c r="AT43" i="2"/>
  <c r="AS43" i="2"/>
  <c r="AP43" i="2"/>
  <c r="AO43" i="2"/>
  <c r="AN43" i="2"/>
  <c r="AM43" i="2"/>
  <c r="AZ121" i="2"/>
  <c r="AY121" i="2"/>
  <c r="AX121" i="2"/>
  <c r="AS121" i="2"/>
  <c r="AR121" i="2"/>
  <c r="BH121" i="2"/>
  <c r="BG121" i="2"/>
  <c r="BF121" i="2"/>
  <c r="BD121" i="2"/>
  <c r="BC121" i="2"/>
  <c r="BA121" i="2"/>
  <c r="BI121" i="2"/>
  <c r="BE121" i="2"/>
  <c r="BB121" i="2"/>
  <c r="AW121" i="2"/>
  <c r="AV121" i="2"/>
  <c r="AU121" i="2"/>
  <c r="AT121" i="2"/>
  <c r="AQ121" i="2"/>
  <c r="AN121" i="2"/>
  <c r="AK121" i="2"/>
  <c r="AM121" i="2"/>
  <c r="AL121" i="2"/>
  <c r="AP121" i="2"/>
  <c r="AO121" i="2"/>
  <c r="BE52" i="2"/>
  <c r="BD52" i="2"/>
  <c r="BC52" i="2"/>
  <c r="BB52" i="2"/>
  <c r="AR52" i="2"/>
  <c r="AQ52" i="2"/>
  <c r="AP52" i="2"/>
  <c r="AO52" i="2"/>
  <c r="AN52" i="2"/>
  <c r="AM52" i="2"/>
  <c r="AL52" i="2"/>
  <c r="BI52" i="2"/>
  <c r="BH52" i="2"/>
  <c r="AT52" i="2"/>
  <c r="AY52" i="2"/>
  <c r="AX52" i="2"/>
  <c r="AW52" i="2"/>
  <c r="AV52" i="2"/>
  <c r="AU52" i="2"/>
  <c r="AS52" i="2"/>
  <c r="AZ52" i="2"/>
  <c r="BF52" i="2"/>
  <c r="BA52" i="2"/>
  <c r="BG52" i="2"/>
  <c r="AK52" i="2"/>
  <c r="AZ116" i="2"/>
  <c r="AY116" i="2"/>
  <c r="AX116" i="2"/>
  <c r="AS116" i="2"/>
  <c r="AR116" i="2"/>
  <c r="AU116" i="2"/>
  <c r="AT116" i="2"/>
  <c r="AQ116" i="2"/>
  <c r="AO116" i="2"/>
  <c r="AN116" i="2"/>
  <c r="BI116" i="2"/>
  <c r="BH116" i="2"/>
  <c r="BG116" i="2"/>
  <c r="BF116" i="2"/>
  <c r="BE116" i="2"/>
  <c r="BD116" i="2"/>
  <c r="BC116" i="2"/>
  <c r="BB116" i="2"/>
  <c r="BA116" i="2"/>
  <c r="AW116" i="2"/>
  <c r="AV116" i="2"/>
  <c r="AP116" i="2"/>
  <c r="AM116" i="2"/>
  <c r="AL116" i="2"/>
  <c r="AK116" i="2"/>
  <c r="BF3" i="2"/>
  <c r="AL3" i="2"/>
  <c r="AV3" i="2"/>
  <c r="BE3" i="2"/>
  <c r="BD3" i="2"/>
  <c r="AT3" i="2"/>
  <c r="BC3" i="2"/>
  <c r="BB3" i="2"/>
  <c r="BA3" i="2"/>
  <c r="AK3" i="2"/>
  <c r="AZ3" i="2"/>
  <c r="AY3" i="2"/>
  <c r="AU3" i="2"/>
  <c r="AX3" i="2"/>
  <c r="AW3" i="2"/>
  <c r="BG3" i="2"/>
  <c r="AS3" i="2"/>
  <c r="AR3" i="2"/>
  <c r="AN3" i="2"/>
  <c r="BI3" i="2"/>
  <c r="BH3" i="2"/>
  <c r="AQ3" i="2"/>
  <c r="AP3" i="2"/>
  <c r="AO3" i="2"/>
  <c r="AM3" i="2"/>
  <c r="BD90" i="2"/>
  <c r="AW90" i="2"/>
  <c r="BC90" i="2"/>
  <c r="BB90" i="2"/>
  <c r="BA90" i="2"/>
  <c r="AX90" i="2"/>
  <c r="AR90" i="2"/>
  <c r="AQ90" i="2"/>
  <c r="AP90" i="2"/>
  <c r="AO90" i="2"/>
  <c r="AN90" i="2"/>
  <c r="AT90" i="2"/>
  <c r="AS90" i="2"/>
  <c r="AM90" i="2"/>
  <c r="AL90" i="2"/>
  <c r="AV90" i="2"/>
  <c r="BF90" i="2"/>
  <c r="BE90" i="2"/>
  <c r="AK90" i="2"/>
  <c r="BI90" i="2"/>
  <c r="BH90" i="2"/>
  <c r="BG90" i="2"/>
  <c r="AZ90" i="2"/>
  <c r="AY90" i="2"/>
  <c r="AU90" i="2"/>
  <c r="BH109" i="2"/>
  <c r="AN109" i="2"/>
  <c r="BF109" i="2"/>
  <c r="AL109" i="2"/>
  <c r="BA109" i="2"/>
  <c r="AZ109" i="2"/>
  <c r="BI109" i="2"/>
  <c r="BE109" i="2"/>
  <c r="BD109" i="2"/>
  <c r="BG109" i="2"/>
  <c r="BC109" i="2"/>
  <c r="BB109" i="2"/>
  <c r="AY109" i="2"/>
  <c r="AX109" i="2"/>
  <c r="AW109" i="2"/>
  <c r="AV109" i="2"/>
  <c r="AU109" i="2"/>
  <c r="AT109" i="2"/>
  <c r="AS109" i="2"/>
  <c r="AR109" i="2"/>
  <c r="AQ109" i="2"/>
  <c r="AP109" i="2"/>
  <c r="AK109" i="2"/>
  <c r="AO109" i="2"/>
  <c r="AM109" i="2"/>
  <c r="AZ71" i="2"/>
  <c r="AS71" i="2"/>
  <c r="AR71" i="2"/>
  <c r="AQ71" i="2"/>
  <c r="AP71" i="2"/>
  <c r="BH71" i="2"/>
  <c r="BG71" i="2"/>
  <c r="BF71" i="2"/>
  <c r="BE71" i="2"/>
  <c r="BD71" i="2"/>
  <c r="AO71" i="2"/>
  <c r="AN71" i="2"/>
  <c r="AM71" i="2"/>
  <c r="AL71" i="2"/>
  <c r="AU71" i="2"/>
  <c r="AX71" i="2"/>
  <c r="BA71" i="2"/>
  <c r="BI71" i="2"/>
  <c r="AY71" i="2"/>
  <c r="BC71" i="2"/>
  <c r="BB71" i="2"/>
  <c r="AW71" i="2"/>
  <c r="AK71" i="2"/>
  <c r="AV71" i="2"/>
  <c r="AT71" i="2"/>
  <c r="AZ101" i="2"/>
  <c r="AS101" i="2"/>
  <c r="AR101" i="2"/>
  <c r="BI101" i="2"/>
  <c r="AL101" i="2"/>
  <c r="BH101" i="2"/>
  <c r="BG101" i="2"/>
  <c r="BE101" i="2"/>
  <c r="BD101" i="2"/>
  <c r="BF101" i="2"/>
  <c r="BC101" i="2"/>
  <c r="BB101" i="2"/>
  <c r="BA101" i="2"/>
  <c r="AY101" i="2"/>
  <c r="AO101" i="2"/>
  <c r="AN101" i="2"/>
  <c r="AM101" i="2"/>
  <c r="AQ101" i="2"/>
  <c r="AX101" i="2"/>
  <c r="AW101" i="2"/>
  <c r="AK101" i="2"/>
  <c r="AV101" i="2"/>
  <c r="AU101" i="2"/>
  <c r="AP101" i="2"/>
  <c r="AT101" i="2"/>
  <c r="BH25" i="2"/>
  <c r="AN25" i="2"/>
  <c r="BG25" i="2"/>
  <c r="AM25" i="2"/>
  <c r="BF25" i="2"/>
  <c r="AL25" i="2"/>
  <c r="BE25" i="2"/>
  <c r="BD25" i="2"/>
  <c r="BC25" i="2"/>
  <c r="BB25" i="2"/>
  <c r="BA25" i="2"/>
  <c r="AZ25" i="2"/>
  <c r="AP25" i="2"/>
  <c r="BI25" i="2"/>
  <c r="AY25" i="2"/>
  <c r="AX25" i="2"/>
  <c r="AW25" i="2"/>
  <c r="AV25" i="2"/>
  <c r="AU25" i="2"/>
  <c r="AK25" i="2"/>
  <c r="AR25" i="2"/>
  <c r="AO25" i="2"/>
  <c r="AT25" i="2"/>
  <c r="AS25" i="2"/>
  <c r="AQ25" i="2"/>
  <c r="AR93" i="2"/>
  <c r="BE93" i="2"/>
  <c r="AX93" i="2"/>
  <c r="AW93" i="2"/>
  <c r="AV93" i="2"/>
  <c r="AS93" i="2"/>
  <c r="BD93" i="2"/>
  <c r="BC93" i="2"/>
  <c r="BB93" i="2"/>
  <c r="BA93" i="2"/>
  <c r="AZ93" i="2"/>
  <c r="AT93" i="2"/>
  <c r="AY93" i="2"/>
  <c r="AU93" i="2"/>
  <c r="AQ93" i="2"/>
  <c r="AP93" i="2"/>
  <c r="AO93" i="2"/>
  <c r="AN93" i="2"/>
  <c r="AM93" i="2"/>
  <c r="AL93" i="2"/>
  <c r="BG93" i="2"/>
  <c r="BI93" i="2"/>
  <c r="AK93" i="2"/>
  <c r="BH93" i="2"/>
  <c r="BF93" i="2"/>
  <c r="AS45" i="2"/>
  <c r="AR45" i="2"/>
  <c r="AQ45" i="2"/>
  <c r="AP45" i="2"/>
  <c r="BH45" i="2"/>
  <c r="BG45" i="2"/>
  <c r="BF45" i="2"/>
  <c r="BE45" i="2"/>
  <c r="BD45" i="2"/>
  <c r="BC45" i="2"/>
  <c r="BB45" i="2"/>
  <c r="BA45" i="2"/>
  <c r="AZ45" i="2"/>
  <c r="AL45" i="2"/>
  <c r="AN45" i="2"/>
  <c r="AU45" i="2"/>
  <c r="AO45" i="2"/>
  <c r="BI45" i="2"/>
  <c r="AY45" i="2"/>
  <c r="AX45" i="2"/>
  <c r="AK45" i="2"/>
  <c r="AT45" i="2"/>
  <c r="AW45" i="2"/>
  <c r="AV45" i="2"/>
  <c r="AM45" i="2"/>
  <c r="BD11" i="2"/>
  <c r="BC11" i="2"/>
  <c r="BB11" i="2"/>
  <c r="BA11" i="2"/>
  <c r="AX11" i="2"/>
  <c r="AO11" i="2"/>
  <c r="AM11" i="2"/>
  <c r="AW11" i="2"/>
  <c r="AV11" i="2"/>
  <c r="AU11" i="2"/>
  <c r="AL11" i="2"/>
  <c r="AT11" i="2"/>
  <c r="AS11" i="2"/>
  <c r="AR11" i="2"/>
  <c r="AQ11" i="2"/>
  <c r="BI11" i="2"/>
  <c r="AP11" i="2"/>
  <c r="AN11" i="2"/>
  <c r="AZ11" i="2"/>
  <c r="AK11" i="2"/>
  <c r="AY11" i="2"/>
  <c r="BH11" i="2"/>
  <c r="BF11" i="2"/>
  <c r="BE11" i="2"/>
  <c r="BG11" i="2"/>
  <c r="BD75" i="2"/>
  <c r="AW75" i="2"/>
  <c r="BH75" i="2"/>
  <c r="AL75" i="2"/>
  <c r="BG75" i="2"/>
  <c r="BF75" i="2"/>
  <c r="BB75" i="2"/>
  <c r="AR75" i="2"/>
  <c r="AQ75" i="2"/>
  <c r="AP75" i="2"/>
  <c r="AO75" i="2"/>
  <c r="AN75" i="2"/>
  <c r="AY75" i="2"/>
  <c r="AX75" i="2"/>
  <c r="AV75" i="2"/>
  <c r="AU75" i="2"/>
  <c r="AT75" i="2"/>
  <c r="AS75" i="2"/>
  <c r="AM75" i="2"/>
  <c r="BA75" i="2"/>
  <c r="BI75" i="2"/>
  <c r="BE75" i="2"/>
  <c r="BC75" i="2"/>
  <c r="AZ75" i="2"/>
  <c r="AK75" i="2"/>
  <c r="AW34" i="2"/>
  <c r="AR34" i="2"/>
  <c r="AQ34" i="2"/>
  <c r="AP34" i="2"/>
  <c r="AO34" i="2"/>
  <c r="BI34" i="2"/>
  <c r="AN34" i="2"/>
  <c r="BH34" i="2"/>
  <c r="AM34" i="2"/>
  <c r="BG34" i="2"/>
  <c r="AL34" i="2"/>
  <c r="BF34" i="2"/>
  <c r="BE34" i="2"/>
  <c r="AS34" i="2"/>
  <c r="BD34" i="2"/>
  <c r="BC34" i="2"/>
  <c r="BB34" i="2"/>
  <c r="BA34" i="2"/>
  <c r="AZ34" i="2"/>
  <c r="AY34" i="2"/>
  <c r="AT34" i="2"/>
  <c r="AX34" i="2"/>
  <c r="AV34" i="2"/>
  <c r="AU34" i="2"/>
  <c r="AK34" i="2"/>
  <c r="BD26" i="2"/>
  <c r="BC26" i="2"/>
  <c r="BB26" i="2"/>
  <c r="BA26" i="2"/>
  <c r="AZ26" i="2"/>
  <c r="AY26" i="2"/>
  <c r="AX26" i="2"/>
  <c r="AW26" i="2"/>
  <c r="AV26" i="2"/>
  <c r="AM26" i="2"/>
  <c r="AL26" i="2"/>
  <c r="AT26" i="2"/>
  <c r="BG26" i="2"/>
  <c r="BE26" i="2"/>
  <c r="AU26" i="2"/>
  <c r="BF26" i="2"/>
  <c r="BI26" i="2"/>
  <c r="BH26" i="2"/>
  <c r="AK26" i="2"/>
  <c r="AO26" i="2"/>
  <c r="AS26" i="2"/>
  <c r="AR26" i="2"/>
  <c r="AQ26" i="2"/>
  <c r="AP26" i="2"/>
  <c r="AN26" i="2"/>
  <c r="AZ56" i="2"/>
  <c r="AY56" i="2"/>
  <c r="AX56" i="2"/>
  <c r="BC56" i="2"/>
  <c r="BB56" i="2"/>
  <c r="BA56" i="2"/>
  <c r="AW56" i="2"/>
  <c r="BI56" i="2"/>
  <c r="BH56" i="2"/>
  <c r="BG56" i="2"/>
  <c r="BF56" i="2"/>
  <c r="BE56" i="2"/>
  <c r="BD56" i="2"/>
  <c r="AV56" i="2"/>
  <c r="AU56" i="2"/>
  <c r="AP56" i="2"/>
  <c r="AO56" i="2"/>
  <c r="AM56" i="2"/>
  <c r="AN56" i="2"/>
  <c r="AT56" i="2"/>
  <c r="AS56" i="2"/>
  <c r="AR56" i="2"/>
  <c r="AQ56" i="2"/>
  <c r="AL56" i="2"/>
  <c r="AK56" i="2"/>
  <c r="AZ111" i="2"/>
  <c r="AX111" i="2"/>
  <c r="AS111" i="2"/>
  <c r="AR111" i="2"/>
  <c r="AM111" i="2"/>
  <c r="AL111" i="2"/>
  <c r="BI111" i="2"/>
  <c r="BG111" i="2"/>
  <c r="BF111" i="2"/>
  <c r="AW111" i="2"/>
  <c r="AV111" i="2"/>
  <c r="AU111" i="2"/>
  <c r="AT111" i="2"/>
  <c r="AQ111" i="2"/>
  <c r="AP111" i="2"/>
  <c r="AO111" i="2"/>
  <c r="AN111" i="2"/>
  <c r="BH111" i="2"/>
  <c r="BE111" i="2"/>
  <c r="BD111" i="2"/>
  <c r="BC111" i="2"/>
  <c r="BB111" i="2"/>
  <c r="BA111" i="2"/>
  <c r="AY111" i="2"/>
  <c r="AK111" i="2"/>
  <c r="BD130" i="2"/>
  <c r="BC130" i="2"/>
  <c r="BB130" i="2"/>
  <c r="AZ130" i="2"/>
  <c r="AW130" i="2"/>
  <c r="AV130" i="2"/>
  <c r="BI130" i="2"/>
  <c r="BG130" i="2"/>
  <c r="BF130" i="2"/>
  <c r="BA130" i="2"/>
  <c r="AO130" i="2"/>
  <c r="AN130" i="2"/>
  <c r="AM130" i="2"/>
  <c r="AL130" i="2"/>
  <c r="BH130" i="2"/>
  <c r="BE130" i="2"/>
  <c r="AY130" i="2"/>
  <c r="AR130" i="2"/>
  <c r="AQ130" i="2"/>
  <c r="AP130" i="2"/>
  <c r="AK130" i="2"/>
  <c r="AS130" i="2"/>
  <c r="AX130" i="2"/>
  <c r="AU130" i="2"/>
  <c r="AT130" i="2"/>
  <c r="BD85" i="2"/>
  <c r="AW85" i="2"/>
  <c r="AP85" i="2"/>
  <c r="AO85" i="2"/>
  <c r="AN85" i="2"/>
  <c r="BG85" i="2"/>
  <c r="BA85" i="2"/>
  <c r="AZ85" i="2"/>
  <c r="AY85" i="2"/>
  <c r="AX85" i="2"/>
  <c r="AV85" i="2"/>
  <c r="AS85" i="2"/>
  <c r="AR85" i="2"/>
  <c r="AQ85" i="2"/>
  <c r="AM85" i="2"/>
  <c r="AL85" i="2"/>
  <c r="AU85" i="2"/>
  <c r="BH85" i="2"/>
  <c r="BF85" i="2"/>
  <c r="BE85" i="2"/>
  <c r="BC85" i="2"/>
  <c r="BB85" i="2"/>
  <c r="AT85" i="2"/>
  <c r="AK85" i="2"/>
  <c r="BI85" i="2"/>
  <c r="AV122" i="2"/>
  <c r="AU122" i="2"/>
  <c r="AT122" i="2"/>
  <c r="BI122" i="2"/>
  <c r="AO122" i="2"/>
  <c r="BH122" i="2"/>
  <c r="AN122" i="2"/>
  <c r="BG122" i="2"/>
  <c r="BE122" i="2"/>
  <c r="BD122" i="2"/>
  <c r="BB122" i="2"/>
  <c r="AL122" i="2"/>
  <c r="BF122" i="2"/>
  <c r="BC122" i="2"/>
  <c r="BA122" i="2"/>
  <c r="AZ122" i="2"/>
  <c r="AY122" i="2"/>
  <c r="AX122" i="2"/>
  <c r="AW122" i="2"/>
  <c r="AS122" i="2"/>
  <c r="AR122" i="2"/>
  <c r="AQ122" i="2"/>
  <c r="AK122" i="2"/>
  <c r="AP122" i="2"/>
  <c r="AM122" i="2"/>
  <c r="BD70" i="2"/>
  <c r="AW70" i="2"/>
  <c r="AT70" i="2"/>
  <c r="AS70" i="2"/>
  <c r="AR70" i="2"/>
  <c r="BG70" i="2"/>
  <c r="BF70" i="2"/>
  <c r="BE70" i="2"/>
  <c r="BC70" i="2"/>
  <c r="BB70" i="2"/>
  <c r="BI70" i="2"/>
  <c r="BH70" i="2"/>
  <c r="BA70" i="2"/>
  <c r="AZ70" i="2"/>
  <c r="AY70" i="2"/>
  <c r="AP70" i="2"/>
  <c r="AO70" i="2"/>
  <c r="AN70" i="2"/>
  <c r="AM70" i="2"/>
  <c r="AL70" i="2"/>
  <c r="AK70" i="2"/>
  <c r="AQ70" i="2"/>
  <c r="AX70" i="2"/>
  <c r="AV70" i="2"/>
  <c r="AU70" i="2"/>
  <c r="BA38" i="2"/>
  <c r="AZ38" i="2"/>
  <c r="AX38" i="2"/>
  <c r="BE38" i="2"/>
  <c r="BD38" i="2"/>
  <c r="BC38" i="2"/>
  <c r="BB38" i="2"/>
  <c r="AY38" i="2"/>
  <c r="AW38" i="2"/>
  <c r="AV38" i="2"/>
  <c r="AU38" i="2"/>
  <c r="AT38" i="2"/>
  <c r="AQ38" i="2"/>
  <c r="AK38" i="2"/>
  <c r="AP38" i="2"/>
  <c r="AO38" i="2"/>
  <c r="AN38" i="2"/>
  <c r="AM38" i="2"/>
  <c r="AL38" i="2"/>
  <c r="AS38" i="2"/>
  <c r="BI38" i="2"/>
  <c r="AR38" i="2"/>
  <c r="BF38" i="2"/>
  <c r="BH38" i="2"/>
  <c r="BG38" i="2"/>
  <c r="BH69" i="2"/>
  <c r="AN69" i="2"/>
  <c r="BA69" i="2"/>
  <c r="AV69" i="2"/>
  <c r="AU69" i="2"/>
  <c r="AT69" i="2"/>
  <c r="BE69" i="2"/>
  <c r="BD69" i="2"/>
  <c r="BC69" i="2"/>
  <c r="BB69" i="2"/>
  <c r="AZ69" i="2"/>
  <c r="BF69" i="2"/>
  <c r="AY69" i="2"/>
  <c r="AX69" i="2"/>
  <c r="AW69" i="2"/>
  <c r="AS69" i="2"/>
  <c r="AR69" i="2"/>
  <c r="AQ69" i="2"/>
  <c r="AP69" i="2"/>
  <c r="AO69" i="2"/>
  <c r="BI69" i="2"/>
  <c r="BG69" i="2"/>
  <c r="AM69" i="2"/>
  <c r="AL69" i="2"/>
  <c r="AK69" i="2"/>
  <c r="AR14" i="2"/>
  <c r="AQ14" i="2"/>
  <c r="AP14" i="2"/>
  <c r="BI14" i="2"/>
  <c r="AO14" i="2"/>
  <c r="BB14" i="2"/>
  <c r="AN14" i="2"/>
  <c r="BA14" i="2"/>
  <c r="AZ14" i="2"/>
  <c r="AS14" i="2"/>
  <c r="AY14" i="2"/>
  <c r="AX14" i="2"/>
  <c r="AW14" i="2"/>
  <c r="AV14" i="2"/>
  <c r="AU14" i="2"/>
  <c r="AT14" i="2"/>
  <c r="AM14" i="2"/>
  <c r="AL14" i="2"/>
  <c r="BF14" i="2"/>
  <c r="BH14" i="2"/>
  <c r="AK14" i="2"/>
  <c r="BE14" i="2"/>
  <c r="BD14" i="2"/>
  <c r="BG14" i="2"/>
  <c r="BC14" i="2"/>
  <c r="AV33" i="2"/>
  <c r="AU33" i="2"/>
  <c r="AT33" i="2"/>
  <c r="AS33" i="2"/>
  <c r="AR33" i="2"/>
  <c r="AQ33" i="2"/>
  <c r="AP33" i="2"/>
  <c r="BI33" i="2"/>
  <c r="AO33" i="2"/>
  <c r="BH33" i="2"/>
  <c r="AN33" i="2"/>
  <c r="AZ33" i="2"/>
  <c r="BG33" i="2"/>
  <c r="AY33" i="2"/>
  <c r="AX33" i="2"/>
  <c r="AW33" i="2"/>
  <c r="AM33" i="2"/>
  <c r="AL33" i="2"/>
  <c r="AK33" i="2"/>
  <c r="BE33" i="2"/>
  <c r="BC33" i="2"/>
  <c r="BB33" i="2"/>
  <c r="BF33" i="2"/>
  <c r="BD33" i="2"/>
  <c r="BA33" i="2"/>
  <c r="AV57" i="2"/>
  <c r="AU57" i="2"/>
  <c r="AT57" i="2"/>
  <c r="BB57" i="2"/>
  <c r="BA57" i="2"/>
  <c r="AZ57" i="2"/>
  <c r="AY57" i="2"/>
  <c r="AL57" i="2"/>
  <c r="BI57" i="2"/>
  <c r="BH57" i="2"/>
  <c r="BG57" i="2"/>
  <c r="BF57" i="2"/>
  <c r="BE57" i="2"/>
  <c r="AN57" i="2"/>
  <c r="AS57" i="2"/>
  <c r="AR57" i="2"/>
  <c r="AQ57" i="2"/>
  <c r="AP57" i="2"/>
  <c r="AO57" i="2"/>
  <c r="AM57" i="2"/>
  <c r="AW57" i="2"/>
  <c r="BD57" i="2"/>
  <c r="BC57" i="2"/>
  <c r="AX57" i="2"/>
  <c r="AK57" i="2"/>
  <c r="AZ86" i="2"/>
  <c r="AS86" i="2"/>
  <c r="AN86" i="2"/>
  <c r="BI86" i="2"/>
  <c r="AM86" i="2"/>
  <c r="BH86" i="2"/>
  <c r="AL86" i="2"/>
  <c r="BE86" i="2"/>
  <c r="BD86" i="2"/>
  <c r="BC86" i="2"/>
  <c r="BB86" i="2"/>
  <c r="BA86" i="2"/>
  <c r="AY86" i="2"/>
  <c r="AV86" i="2"/>
  <c r="BG86" i="2"/>
  <c r="BF86" i="2"/>
  <c r="AX86" i="2"/>
  <c r="AW86" i="2"/>
  <c r="AU86" i="2"/>
  <c r="AT86" i="2"/>
  <c r="AR86" i="2"/>
  <c r="AK86" i="2"/>
  <c r="AP86" i="2"/>
  <c r="AO86" i="2"/>
  <c r="AQ86" i="2"/>
  <c r="AV77" i="2"/>
  <c r="BI77" i="2"/>
  <c r="AO77" i="2"/>
  <c r="BD77" i="2"/>
  <c r="BC77" i="2"/>
  <c r="BB77" i="2"/>
  <c r="AY77" i="2"/>
  <c r="AX77" i="2"/>
  <c r="AW77" i="2"/>
  <c r="AU77" i="2"/>
  <c r="AT77" i="2"/>
  <c r="AS77" i="2"/>
  <c r="AM77" i="2"/>
  <c r="AL77" i="2"/>
  <c r="AP77" i="2"/>
  <c r="BE77" i="2"/>
  <c r="AR77" i="2"/>
  <c r="BH77" i="2"/>
  <c r="AZ77" i="2"/>
  <c r="BG77" i="2"/>
  <c r="BF77" i="2"/>
  <c r="BA77" i="2"/>
  <c r="AQ77" i="2"/>
  <c r="AK77" i="2"/>
  <c r="AN77" i="2"/>
  <c r="BA48" i="2"/>
  <c r="AZ48" i="2"/>
  <c r="AY48" i="2"/>
  <c r="AX48" i="2"/>
  <c r="AN48" i="2"/>
  <c r="AM48" i="2"/>
  <c r="AL48" i="2"/>
  <c r="BI48" i="2"/>
  <c r="BH48" i="2"/>
  <c r="BG48" i="2"/>
  <c r="BF48" i="2"/>
  <c r="BE48" i="2"/>
  <c r="BD48" i="2"/>
  <c r="AP48" i="2"/>
  <c r="AU48" i="2"/>
  <c r="AT48" i="2"/>
  <c r="AS48" i="2"/>
  <c r="AR48" i="2"/>
  <c r="AQ48" i="2"/>
  <c r="AO48" i="2"/>
  <c r="AK48" i="2"/>
  <c r="AV48" i="2"/>
  <c r="BC48" i="2"/>
  <c r="AW48" i="2"/>
  <c r="BB48" i="2"/>
  <c r="AZ22" i="2"/>
  <c r="AY22" i="2"/>
  <c r="AX22" i="2"/>
  <c r="AW22" i="2"/>
  <c r="AU22" i="2"/>
  <c r="AT22" i="2"/>
  <c r="AS22" i="2"/>
  <c r="AR22" i="2"/>
  <c r="BG22" i="2"/>
  <c r="AO22" i="2"/>
  <c r="BF22" i="2"/>
  <c r="BE22" i="2"/>
  <c r="BD22" i="2"/>
  <c r="BC22" i="2"/>
  <c r="AK22" i="2"/>
  <c r="BB22" i="2"/>
  <c r="AN22" i="2"/>
  <c r="BA22" i="2"/>
  <c r="AV22" i="2"/>
  <c r="AP22" i="2"/>
  <c r="AQ22" i="2"/>
  <c r="AM22" i="2"/>
  <c r="AL22" i="2"/>
  <c r="BI22" i="2"/>
  <c r="BH22" i="2"/>
  <c r="BD60" i="2"/>
  <c r="BC60" i="2"/>
  <c r="BB60" i="2"/>
  <c r="AY60" i="2"/>
  <c r="AX60" i="2"/>
  <c r="AW60" i="2"/>
  <c r="AV60" i="2"/>
  <c r="BE60" i="2"/>
  <c r="BA60" i="2"/>
  <c r="AZ60" i="2"/>
  <c r="AU60" i="2"/>
  <c r="AT60" i="2"/>
  <c r="AS60" i="2"/>
  <c r="AR60" i="2"/>
  <c r="AQ60" i="2"/>
  <c r="AP60" i="2"/>
  <c r="BG60" i="2"/>
  <c r="AK60" i="2"/>
  <c r="BI60" i="2"/>
  <c r="AL60" i="2"/>
  <c r="BH60" i="2"/>
  <c r="BF60" i="2"/>
  <c r="AO60" i="2"/>
  <c r="AN60" i="2"/>
  <c r="AM60" i="2"/>
  <c r="BH89" i="2"/>
  <c r="AN89" i="2"/>
  <c r="BA89" i="2"/>
  <c r="BE89" i="2"/>
  <c r="BD89" i="2"/>
  <c r="BC89" i="2"/>
  <c r="AY89" i="2"/>
  <c r="AP89" i="2"/>
  <c r="AO89" i="2"/>
  <c r="AM89" i="2"/>
  <c r="AL89" i="2"/>
  <c r="BI89" i="2"/>
  <c r="BG89" i="2"/>
  <c r="BF89" i="2"/>
  <c r="BB89" i="2"/>
  <c r="AZ89" i="2"/>
  <c r="AX89" i="2"/>
  <c r="AS89" i="2"/>
  <c r="AR89" i="2"/>
  <c r="AK89" i="2"/>
  <c r="AQ89" i="2"/>
  <c r="AT89" i="2"/>
  <c r="AW89" i="2"/>
  <c r="AU89" i="2"/>
  <c r="AV89" i="2"/>
  <c r="BD95" i="2"/>
  <c r="AW95" i="2"/>
  <c r="AT95" i="2"/>
  <c r="AS95" i="2"/>
  <c r="AR95" i="2"/>
  <c r="AO95" i="2"/>
  <c r="BI95" i="2"/>
  <c r="BH95" i="2"/>
  <c r="BG95" i="2"/>
  <c r="BF95" i="2"/>
  <c r="BE95" i="2"/>
  <c r="BB95" i="2"/>
  <c r="AQ95" i="2"/>
  <c r="AP95" i="2"/>
  <c r="AN95" i="2"/>
  <c r="AM95" i="2"/>
  <c r="AL95" i="2"/>
  <c r="AV95" i="2"/>
  <c r="BC95" i="2"/>
  <c r="BA95" i="2"/>
  <c r="AZ95" i="2"/>
  <c r="AY95" i="2"/>
  <c r="AX95" i="2"/>
  <c r="AU95" i="2"/>
  <c r="AK95" i="2"/>
  <c r="AV127" i="2"/>
  <c r="AU127" i="2"/>
  <c r="AT127" i="2"/>
  <c r="BI127" i="2"/>
  <c r="AO127" i="2"/>
  <c r="BH127" i="2"/>
  <c r="AN127" i="2"/>
  <c r="AY127" i="2"/>
  <c r="AX127" i="2"/>
  <c r="AW127" i="2"/>
  <c r="AR127" i="2"/>
  <c r="AQ127" i="2"/>
  <c r="AM127" i="2"/>
  <c r="BG127" i="2"/>
  <c r="BF127" i="2"/>
  <c r="BE127" i="2"/>
  <c r="BD127" i="2"/>
  <c r="BC127" i="2"/>
  <c r="BB127" i="2"/>
  <c r="BA127" i="2"/>
  <c r="AZ127" i="2"/>
  <c r="AL127" i="2"/>
  <c r="AS127" i="2"/>
  <c r="AP127" i="2"/>
  <c r="AK127" i="2"/>
  <c r="AS40" i="2"/>
  <c r="AR40" i="2"/>
  <c r="AQ40" i="2"/>
  <c r="AP40" i="2"/>
  <c r="BD40" i="2"/>
  <c r="BC40" i="2"/>
  <c r="BB40" i="2"/>
  <c r="BA40" i="2"/>
  <c r="AZ40" i="2"/>
  <c r="AY40" i="2"/>
  <c r="AX40" i="2"/>
  <c r="AW40" i="2"/>
  <c r="AV40" i="2"/>
  <c r="BF40" i="2"/>
  <c r="AM40" i="2"/>
  <c r="AL40" i="2"/>
  <c r="AK40" i="2"/>
  <c r="BI40" i="2"/>
  <c r="BH40" i="2"/>
  <c r="AO40" i="2"/>
  <c r="BE40" i="2"/>
  <c r="AT40" i="2"/>
  <c r="BG40" i="2"/>
  <c r="AN40" i="2"/>
  <c r="AU40" i="2"/>
  <c r="BE47" i="2"/>
  <c r="BD47" i="2"/>
  <c r="BC47" i="2"/>
  <c r="BB47" i="2"/>
  <c r="AN47" i="2"/>
  <c r="AM47" i="2"/>
  <c r="AL47" i="2"/>
  <c r="BI47" i="2"/>
  <c r="BH47" i="2"/>
  <c r="BG47" i="2"/>
  <c r="BF47" i="2"/>
  <c r="BA47" i="2"/>
  <c r="AZ47" i="2"/>
  <c r="AP47" i="2"/>
  <c r="AS47" i="2"/>
  <c r="AV47" i="2"/>
  <c r="AR47" i="2"/>
  <c r="AY47" i="2"/>
  <c r="AK47" i="2"/>
  <c r="AX47" i="2"/>
  <c r="AW47" i="2"/>
  <c r="AU47" i="2"/>
  <c r="AT47" i="2"/>
  <c r="AQ47" i="2"/>
  <c r="AO47" i="2"/>
  <c r="AX5" i="2"/>
  <c r="AW5" i="2"/>
  <c r="BH5" i="2"/>
  <c r="AN5" i="2"/>
  <c r="AV5" i="2"/>
  <c r="BF5" i="2"/>
  <c r="AU5" i="2"/>
  <c r="AT5" i="2"/>
  <c r="BG5" i="2"/>
  <c r="AS5" i="2"/>
  <c r="AR5" i="2"/>
  <c r="AQ5" i="2"/>
  <c r="AK5" i="2"/>
  <c r="AO5" i="2"/>
  <c r="AP5" i="2"/>
  <c r="BI5" i="2"/>
  <c r="AM5" i="2"/>
  <c r="AL5" i="2"/>
  <c r="BE5" i="2"/>
  <c r="AY5" i="2"/>
  <c r="BD5" i="2"/>
  <c r="BC5" i="2"/>
  <c r="AZ5" i="2"/>
  <c r="BB5" i="2"/>
  <c r="BA5" i="2"/>
  <c r="AZ32" i="2"/>
  <c r="AY32" i="2"/>
  <c r="AX32" i="2"/>
  <c r="AW32" i="2"/>
  <c r="AV32" i="2"/>
  <c r="AU32" i="2"/>
  <c r="AT32" i="2"/>
  <c r="AS32" i="2"/>
  <c r="AR32" i="2"/>
  <c r="AL32" i="2"/>
  <c r="BE32" i="2"/>
  <c r="BC32" i="2"/>
  <c r="BI32" i="2"/>
  <c r="BH32" i="2"/>
  <c r="BB32" i="2"/>
  <c r="BG32" i="2"/>
  <c r="BF32" i="2"/>
  <c r="BD32" i="2"/>
  <c r="BA32" i="2"/>
  <c r="AQ32" i="2"/>
  <c r="AP32" i="2"/>
  <c r="AO32" i="2"/>
  <c r="AK32" i="2"/>
  <c r="AN32" i="2"/>
  <c r="AM32" i="2"/>
  <c r="AZ96" i="2"/>
  <c r="AS96" i="2"/>
  <c r="AR96" i="2"/>
  <c r="AQ96" i="2"/>
  <c r="AP96" i="2"/>
  <c r="BI96" i="2"/>
  <c r="AM96" i="2"/>
  <c r="AL96" i="2"/>
  <c r="BH96" i="2"/>
  <c r="BG96" i="2"/>
  <c r="BF96" i="2"/>
  <c r="BE96" i="2"/>
  <c r="BD96" i="2"/>
  <c r="BC96" i="2"/>
  <c r="BB96" i="2"/>
  <c r="BA96" i="2"/>
  <c r="AY96" i="2"/>
  <c r="AX96" i="2"/>
  <c r="AW96" i="2"/>
  <c r="AV96" i="2"/>
  <c r="AN96" i="2"/>
  <c r="AK96" i="2"/>
  <c r="AU96" i="2"/>
  <c r="AT96" i="2"/>
  <c r="AO96" i="2"/>
  <c r="BD65" i="2"/>
  <c r="BC65" i="2"/>
  <c r="BB65" i="2"/>
  <c r="AW65" i="2"/>
  <c r="AV65" i="2"/>
  <c r="AU65" i="2"/>
  <c r="AT65" i="2"/>
  <c r="AZ65" i="2"/>
  <c r="AY65" i="2"/>
  <c r="AX65" i="2"/>
  <c r="AS65" i="2"/>
  <c r="AR65" i="2"/>
  <c r="AQ65" i="2"/>
  <c r="AP65" i="2"/>
  <c r="AO65" i="2"/>
  <c r="AN65" i="2"/>
  <c r="BE65" i="2"/>
  <c r="BG65" i="2"/>
  <c r="AK65" i="2"/>
  <c r="BH65" i="2"/>
  <c r="BI65" i="2"/>
  <c r="AL65" i="2"/>
  <c r="BA65" i="2"/>
  <c r="BF65" i="2"/>
  <c r="AM65" i="2"/>
  <c r="AR63" i="2"/>
  <c r="AQ63" i="2"/>
  <c r="AP63" i="2"/>
  <c r="AY63" i="2"/>
  <c r="AX63" i="2"/>
  <c r="AW63" i="2"/>
  <c r="AV63" i="2"/>
  <c r="AM63" i="2"/>
  <c r="AL63" i="2"/>
  <c r="BI63" i="2"/>
  <c r="BH63" i="2"/>
  <c r="BG63" i="2"/>
  <c r="BF63" i="2"/>
  <c r="AO63" i="2"/>
  <c r="AU63" i="2"/>
  <c r="AZ63" i="2"/>
  <c r="AT63" i="2"/>
  <c r="AK63" i="2"/>
  <c r="BE63" i="2"/>
  <c r="BD63" i="2"/>
  <c r="BC63" i="2"/>
  <c r="BB63" i="2"/>
  <c r="BA63" i="2"/>
  <c r="AS63" i="2"/>
  <c r="AN63" i="2"/>
  <c r="AV97" i="2"/>
  <c r="BI97" i="2"/>
  <c r="AO97" i="2"/>
  <c r="AQ97" i="2"/>
  <c r="AP97" i="2"/>
  <c r="AN97" i="2"/>
  <c r="BG97" i="2"/>
  <c r="AS97" i="2"/>
  <c r="AR97" i="2"/>
  <c r="AM97" i="2"/>
  <c r="AL97" i="2"/>
  <c r="BH97" i="2"/>
  <c r="AT97" i="2"/>
  <c r="AW97" i="2"/>
  <c r="BB97" i="2"/>
  <c r="AY97" i="2"/>
  <c r="AZ97" i="2"/>
  <c r="BF97" i="2"/>
  <c r="BE97" i="2"/>
  <c r="BD97" i="2"/>
  <c r="BC97" i="2"/>
  <c r="BA97" i="2"/>
  <c r="AK97" i="2"/>
  <c r="AX97" i="2"/>
  <c r="AU97" i="2"/>
  <c r="BH119" i="2"/>
  <c r="AN119" i="2"/>
  <c r="BG119" i="2"/>
  <c r="AM119" i="2"/>
  <c r="BF119" i="2"/>
  <c r="AL119" i="2"/>
  <c r="BA119" i="2"/>
  <c r="AZ119" i="2"/>
  <c r="BC119" i="2"/>
  <c r="BB119" i="2"/>
  <c r="AY119" i="2"/>
  <c r="AW119" i="2"/>
  <c r="AV119" i="2"/>
  <c r="AT119" i="2"/>
  <c r="BI119" i="2"/>
  <c r="BE119" i="2"/>
  <c r="BD119" i="2"/>
  <c r="AX119" i="2"/>
  <c r="AU119" i="2"/>
  <c r="AS119" i="2"/>
  <c r="AR119" i="2"/>
  <c r="AQ119" i="2"/>
  <c r="AP119" i="2"/>
  <c r="AK119" i="2"/>
  <c r="AO119" i="2"/>
  <c r="BI51" i="2"/>
  <c r="AO51" i="2"/>
  <c r="BH51" i="2"/>
  <c r="AN51" i="2"/>
  <c r="BG51" i="2"/>
  <c r="AM51" i="2"/>
  <c r="BF51" i="2"/>
  <c r="AL51" i="2"/>
  <c r="AR51" i="2"/>
  <c r="AQ51" i="2"/>
  <c r="AP51" i="2"/>
  <c r="BE51" i="2"/>
  <c r="BD51" i="2"/>
  <c r="AT51" i="2"/>
  <c r="AY51" i="2"/>
  <c r="BC51" i="2"/>
  <c r="BB51" i="2"/>
  <c r="AW51" i="2"/>
  <c r="BA51" i="2"/>
  <c r="AZ51" i="2"/>
  <c r="AX51" i="2"/>
  <c r="AV51" i="2"/>
  <c r="AU51" i="2"/>
  <c r="AS51" i="2"/>
  <c r="AK51" i="2"/>
  <c r="BD100" i="2"/>
  <c r="AW100" i="2"/>
  <c r="AV100" i="2"/>
  <c r="AM100" i="2"/>
  <c r="BI100" i="2"/>
  <c r="AL100" i="2"/>
  <c r="BH100" i="2"/>
  <c r="BE100" i="2"/>
  <c r="BC100" i="2"/>
  <c r="BB100" i="2"/>
  <c r="BA100" i="2"/>
  <c r="AZ100" i="2"/>
  <c r="AY100" i="2"/>
  <c r="AX100" i="2"/>
  <c r="AU100" i="2"/>
  <c r="AT100" i="2"/>
  <c r="BG100" i="2"/>
  <c r="BF100" i="2"/>
  <c r="AS100" i="2"/>
  <c r="AR100" i="2"/>
  <c r="AQ100" i="2"/>
  <c r="AP100" i="2"/>
  <c r="AK100" i="2"/>
  <c r="AN100" i="2"/>
  <c r="AO100" i="2"/>
  <c r="AZ126" i="2"/>
  <c r="AY126" i="2"/>
  <c r="AX126" i="2"/>
  <c r="AS126" i="2"/>
  <c r="AR126" i="2"/>
  <c r="AU126" i="2"/>
  <c r="AT126" i="2"/>
  <c r="AQ126" i="2"/>
  <c r="AO126" i="2"/>
  <c r="AN126" i="2"/>
  <c r="AL126" i="2"/>
  <c r="BD126" i="2"/>
  <c r="BC126" i="2"/>
  <c r="BB126" i="2"/>
  <c r="BA126" i="2"/>
  <c r="AW126" i="2"/>
  <c r="AV126" i="2"/>
  <c r="AP126" i="2"/>
  <c r="AM126" i="2"/>
  <c r="BG126" i="2"/>
  <c r="BH126" i="2"/>
  <c r="BI126" i="2"/>
  <c r="AK126" i="2"/>
  <c r="BF126" i="2"/>
  <c r="BE126" i="2"/>
  <c r="AZ81" i="2"/>
  <c r="AS81" i="2"/>
  <c r="AW81" i="2"/>
  <c r="AV81" i="2"/>
  <c r="AU81" i="2"/>
  <c r="AQ81" i="2"/>
  <c r="AL81" i="2"/>
  <c r="BI81" i="2"/>
  <c r="BH81" i="2"/>
  <c r="BE81" i="2"/>
  <c r="BG81" i="2"/>
  <c r="BF81" i="2"/>
  <c r="BD81" i="2"/>
  <c r="BC81" i="2"/>
  <c r="BB81" i="2"/>
  <c r="BA81" i="2"/>
  <c r="AY81" i="2"/>
  <c r="AX81" i="2"/>
  <c r="AT81" i="2"/>
  <c r="AM81" i="2"/>
  <c r="AK81" i="2"/>
  <c r="AR81" i="2"/>
  <c r="AP81" i="2"/>
  <c r="AO81" i="2"/>
  <c r="AN81" i="2"/>
  <c r="AV87" i="2"/>
  <c r="BI87" i="2"/>
  <c r="AO87" i="2"/>
  <c r="BH87" i="2"/>
  <c r="AL87" i="2"/>
  <c r="BG87" i="2"/>
  <c r="BF87" i="2"/>
  <c r="BC87" i="2"/>
  <c r="BE87" i="2"/>
  <c r="BD87" i="2"/>
  <c r="BB87" i="2"/>
  <c r="AY87" i="2"/>
  <c r="AN87" i="2"/>
  <c r="AM87" i="2"/>
  <c r="AQ87" i="2"/>
  <c r="AT87" i="2"/>
  <c r="AK87" i="2"/>
  <c r="BA87" i="2"/>
  <c r="AW87" i="2"/>
  <c r="AS87" i="2"/>
  <c r="AZ87" i="2"/>
  <c r="AX87" i="2"/>
  <c r="AU87" i="2"/>
  <c r="AP87" i="2"/>
  <c r="AR87" i="2"/>
  <c r="AR29" i="2"/>
  <c r="AQ29" i="2"/>
  <c r="AP29" i="2"/>
  <c r="BI29" i="2"/>
  <c r="AO29" i="2"/>
  <c r="BH29" i="2"/>
  <c r="AN29" i="2"/>
  <c r="BG29" i="2"/>
  <c r="AM29" i="2"/>
  <c r="BF29" i="2"/>
  <c r="AL29" i="2"/>
  <c r="BE29" i="2"/>
  <c r="BD29" i="2"/>
  <c r="AZ29" i="2"/>
  <c r="AY29" i="2"/>
  <c r="BA29" i="2"/>
  <c r="AX29" i="2"/>
  <c r="BC29" i="2"/>
  <c r="BB29" i="2"/>
  <c r="AK29" i="2"/>
  <c r="AU29" i="2"/>
  <c r="AW29" i="2"/>
  <c r="AT29" i="2"/>
  <c r="AS29" i="2"/>
  <c r="AV29" i="2"/>
  <c r="AR118" i="2"/>
  <c r="AQ118" i="2"/>
  <c r="AP118" i="2"/>
  <c r="BE118" i="2"/>
  <c r="BD118" i="2"/>
  <c r="AZ118" i="2"/>
  <c r="AY118" i="2"/>
  <c r="AX118" i="2"/>
  <c r="AV118" i="2"/>
  <c r="AU118" i="2"/>
  <c r="AS118" i="2"/>
  <c r="BF118" i="2"/>
  <c r="BC118" i="2"/>
  <c r="BB118" i="2"/>
  <c r="BA118" i="2"/>
  <c r="AW118" i="2"/>
  <c r="AT118" i="2"/>
  <c r="AO118" i="2"/>
  <c r="AN118" i="2"/>
  <c r="AM118" i="2"/>
  <c r="AL118" i="2"/>
  <c r="AK118" i="2"/>
  <c r="BG118" i="2"/>
  <c r="BH118" i="2"/>
  <c r="BI118" i="2"/>
  <c r="AS35" i="2"/>
  <c r="AO35" i="2"/>
  <c r="BI35" i="2"/>
  <c r="AN35" i="2"/>
  <c r="BH35" i="2"/>
  <c r="AM35" i="2"/>
  <c r="BG35" i="2"/>
  <c r="AL35" i="2"/>
  <c r="BF35" i="2"/>
  <c r="BE35" i="2"/>
  <c r="BD35" i="2"/>
  <c r="BC35" i="2"/>
  <c r="BB35" i="2"/>
  <c r="AQ35" i="2"/>
  <c r="AP35" i="2"/>
  <c r="AZ35" i="2"/>
  <c r="AY35" i="2"/>
  <c r="BA35" i="2"/>
  <c r="AU35" i="2"/>
  <c r="AV35" i="2"/>
  <c r="AW35" i="2"/>
  <c r="AR35" i="2"/>
  <c r="AX35" i="2"/>
  <c r="AK35" i="2"/>
  <c r="AT35" i="2"/>
  <c r="AR68" i="2"/>
  <c r="BE68" i="2"/>
  <c r="AX68" i="2"/>
  <c r="AW68" i="2"/>
  <c r="AV68" i="2"/>
  <c r="BC68" i="2"/>
  <c r="BB68" i="2"/>
  <c r="BA68" i="2"/>
  <c r="AZ68" i="2"/>
  <c r="AY68" i="2"/>
  <c r="AP68" i="2"/>
  <c r="AO68" i="2"/>
  <c r="AN68" i="2"/>
  <c r="AM68" i="2"/>
  <c r="AL68" i="2"/>
  <c r="AS68" i="2"/>
  <c r="BG68" i="2"/>
  <c r="BF68" i="2"/>
  <c r="BD68" i="2"/>
  <c r="AK68" i="2"/>
  <c r="AU68" i="2"/>
  <c r="BI68" i="2"/>
  <c r="BH68" i="2"/>
  <c r="AQ68" i="2"/>
  <c r="AT68" i="2"/>
  <c r="BH64" i="2"/>
  <c r="AN64" i="2"/>
  <c r="BG64" i="2"/>
  <c r="AM64" i="2"/>
  <c r="BF64" i="2"/>
  <c r="AL64" i="2"/>
  <c r="AX64" i="2"/>
  <c r="AW64" i="2"/>
  <c r="AV64" i="2"/>
  <c r="AU64" i="2"/>
  <c r="AS64" i="2"/>
  <c r="AR64" i="2"/>
  <c r="AQ64" i="2"/>
  <c r="AP64" i="2"/>
  <c r="AO64" i="2"/>
  <c r="AY64" i="2"/>
  <c r="BD64" i="2"/>
  <c r="BC64" i="2"/>
  <c r="BB64" i="2"/>
  <c r="BA64" i="2"/>
  <c r="AZ64" i="2"/>
  <c r="AT64" i="2"/>
  <c r="AK64" i="2"/>
  <c r="BE64" i="2"/>
  <c r="BI64" i="2"/>
  <c r="AV102" i="2"/>
  <c r="BI102" i="2"/>
  <c r="AO102" i="2"/>
  <c r="BH102" i="2"/>
  <c r="AN102" i="2"/>
  <c r="BG102" i="2"/>
  <c r="BF102" i="2"/>
  <c r="BD102" i="2"/>
  <c r="BC102" i="2"/>
  <c r="AP102" i="2"/>
  <c r="AM102" i="2"/>
  <c r="AL102" i="2"/>
  <c r="BE102" i="2"/>
  <c r="BB102" i="2"/>
  <c r="BA102" i="2"/>
  <c r="AZ102" i="2"/>
  <c r="AY102" i="2"/>
  <c r="AX102" i="2"/>
  <c r="AW102" i="2"/>
  <c r="AU102" i="2"/>
  <c r="AK102" i="2"/>
  <c r="AT102" i="2"/>
  <c r="AS102" i="2"/>
  <c r="AR102" i="2"/>
  <c r="AQ102" i="2"/>
  <c r="AR24" i="2"/>
  <c r="AQ24" i="2"/>
  <c r="AP24" i="2"/>
  <c r="BI24" i="2"/>
  <c r="AO24" i="2"/>
  <c r="BH24" i="2"/>
  <c r="AN24" i="2"/>
  <c r="BG24" i="2"/>
  <c r="AM24" i="2"/>
  <c r="BF24" i="2"/>
  <c r="AL24" i="2"/>
  <c r="BE24" i="2"/>
  <c r="BD24" i="2"/>
  <c r="AW24" i="2"/>
  <c r="AV24" i="2"/>
  <c r="AU24" i="2"/>
  <c r="AT24" i="2"/>
  <c r="AS24" i="2"/>
  <c r="AK24" i="2"/>
  <c r="BA24" i="2"/>
  <c r="AZ24" i="2"/>
  <c r="AY24" i="2"/>
  <c r="AX24" i="2"/>
  <c r="BC24" i="2"/>
  <c r="BB24" i="2"/>
  <c r="BE37" i="2"/>
  <c r="BD37" i="2"/>
  <c r="BF37" i="2"/>
  <c r="BC37" i="2"/>
  <c r="BB37" i="2"/>
  <c r="BA37" i="2"/>
  <c r="AZ37" i="2"/>
  <c r="AY37" i="2"/>
  <c r="AX37" i="2"/>
  <c r="AW37" i="2"/>
  <c r="AV37" i="2"/>
  <c r="AR37" i="2"/>
  <c r="AS37" i="2"/>
  <c r="BI37" i="2"/>
  <c r="BH37" i="2"/>
  <c r="AT37" i="2"/>
  <c r="BG37" i="2"/>
  <c r="AU37" i="2"/>
  <c r="AQ37" i="2"/>
  <c r="AN37" i="2"/>
  <c r="AK37" i="2"/>
  <c r="AP37" i="2"/>
  <c r="AO37" i="2"/>
  <c r="AM37" i="2"/>
  <c r="AL37" i="2"/>
  <c r="BB9" i="2"/>
  <c r="AK9" i="2"/>
  <c r="BA9" i="2"/>
  <c r="AZ9" i="2"/>
  <c r="AR9" i="2"/>
  <c r="AY9" i="2"/>
  <c r="AX9" i="2"/>
  <c r="AW9" i="2"/>
  <c r="AP9" i="2"/>
  <c r="AV9" i="2"/>
  <c r="AU9" i="2"/>
  <c r="AT9" i="2"/>
  <c r="AS9" i="2"/>
  <c r="AQ9" i="2"/>
  <c r="AO9" i="2"/>
  <c r="BI9" i="2"/>
  <c r="BC9" i="2"/>
  <c r="AL9" i="2"/>
  <c r="BF9" i="2"/>
  <c r="BE9" i="2"/>
  <c r="BH9" i="2"/>
  <c r="BG9" i="2"/>
  <c r="BD9" i="2"/>
  <c r="AN9" i="2"/>
  <c r="AM9" i="2"/>
  <c r="BI46" i="2"/>
  <c r="AO46" i="2"/>
  <c r="BH46" i="2"/>
  <c r="AN46" i="2"/>
  <c r="BG46" i="2"/>
  <c r="AM46" i="2"/>
  <c r="BF46" i="2"/>
  <c r="AL46" i="2"/>
  <c r="BE46" i="2"/>
  <c r="BD46" i="2"/>
  <c r="BC46" i="2"/>
  <c r="BB46" i="2"/>
  <c r="BA46" i="2"/>
  <c r="AZ46" i="2"/>
  <c r="AP46" i="2"/>
  <c r="AU46" i="2"/>
  <c r="AT46" i="2"/>
  <c r="AS46" i="2"/>
  <c r="AR46" i="2"/>
  <c r="AQ46" i="2"/>
  <c r="AK46" i="2"/>
  <c r="AY46" i="2"/>
  <c r="AV46" i="2"/>
  <c r="AX46" i="2"/>
  <c r="AW46" i="2"/>
  <c r="BH104" i="2"/>
  <c r="AN104" i="2"/>
  <c r="BA104" i="2"/>
  <c r="AZ104" i="2"/>
  <c r="BI104" i="2"/>
  <c r="BG104" i="2"/>
  <c r="BF104" i="2"/>
  <c r="BD104" i="2"/>
  <c r="BC104" i="2"/>
  <c r="AY104" i="2"/>
  <c r="AX104" i="2"/>
  <c r="AW104" i="2"/>
  <c r="AV104" i="2"/>
  <c r="AU104" i="2"/>
  <c r="AT104" i="2"/>
  <c r="AS104" i="2"/>
  <c r="AR104" i="2"/>
  <c r="BE104" i="2"/>
  <c r="BB104" i="2"/>
  <c r="AL104" i="2"/>
  <c r="AK104" i="2"/>
  <c r="AM104" i="2"/>
  <c r="AP104" i="2"/>
  <c r="AO104" i="2"/>
  <c r="AQ104" i="2"/>
  <c r="BH74" i="2"/>
  <c r="AN74" i="2"/>
  <c r="BA74" i="2"/>
  <c r="AM74" i="2"/>
  <c r="BI74" i="2"/>
  <c r="AL74" i="2"/>
  <c r="BG74" i="2"/>
  <c r="AQ74" i="2"/>
  <c r="AP74" i="2"/>
  <c r="AO74" i="2"/>
  <c r="AR74" i="2"/>
  <c r="BF74" i="2"/>
  <c r="BE74" i="2"/>
  <c r="AT74" i="2"/>
  <c r="AW74" i="2"/>
  <c r="BD74" i="2"/>
  <c r="BC74" i="2"/>
  <c r="AY74" i="2"/>
  <c r="AV74" i="2"/>
  <c r="BB74" i="2"/>
  <c r="AZ74" i="2"/>
  <c r="AX74" i="2"/>
  <c r="AS74" i="2"/>
  <c r="AK74" i="2"/>
  <c r="AU74" i="2"/>
  <c r="AZ66" i="2"/>
  <c r="AS66" i="2"/>
  <c r="BB66" i="2"/>
  <c r="BA66" i="2"/>
  <c r="AY66" i="2"/>
  <c r="AW66" i="2"/>
  <c r="AV66" i="2"/>
  <c r="AU66" i="2"/>
  <c r="AT66" i="2"/>
  <c r="BH66" i="2"/>
  <c r="BG66" i="2"/>
  <c r="BF66" i="2"/>
  <c r="BE66" i="2"/>
  <c r="BD66" i="2"/>
  <c r="BC66" i="2"/>
  <c r="AX66" i="2"/>
  <c r="AR66" i="2"/>
  <c r="AQ66" i="2"/>
  <c r="AL66" i="2"/>
  <c r="BI66" i="2"/>
  <c r="AP66" i="2"/>
  <c r="AO66" i="2"/>
  <c r="AN66" i="2"/>
  <c r="AK66" i="2"/>
  <c r="AM66" i="2"/>
  <c r="AT6" i="2"/>
  <c r="AS6" i="2"/>
  <c r="BE6" i="2"/>
  <c r="AR6" i="2"/>
  <c r="BB6" i="2"/>
  <c r="AQ6" i="2"/>
  <c r="AP6" i="2"/>
  <c r="BI6" i="2"/>
  <c r="AO6" i="2"/>
  <c r="BH6" i="2"/>
  <c r="AN6" i="2"/>
  <c r="BG6" i="2"/>
  <c r="AM6" i="2"/>
  <c r="BD6" i="2"/>
  <c r="BF6" i="2"/>
  <c r="AL6" i="2"/>
  <c r="AK6" i="2"/>
  <c r="BC6" i="2"/>
  <c r="AU6" i="2"/>
  <c r="BA6" i="2"/>
  <c r="AV6" i="2"/>
  <c r="AZ6" i="2"/>
  <c r="AY6" i="2"/>
  <c r="AW6" i="2"/>
  <c r="AX6" i="2"/>
  <c r="AW39" i="2"/>
  <c r="AV39" i="2"/>
  <c r="AT39" i="2"/>
  <c r="BD39" i="2"/>
  <c r="BC39" i="2"/>
  <c r="BB39" i="2"/>
  <c r="BA39" i="2"/>
  <c r="AZ39" i="2"/>
  <c r="AY39" i="2"/>
  <c r="AX39" i="2"/>
  <c r="AU39" i="2"/>
  <c r="AS39" i="2"/>
  <c r="AM39" i="2"/>
  <c r="AK39" i="2"/>
  <c r="AL39" i="2"/>
  <c r="BI39" i="2"/>
  <c r="AO39" i="2"/>
  <c r="BH39" i="2"/>
  <c r="BG39" i="2"/>
  <c r="BF39" i="2"/>
  <c r="BE39" i="2"/>
  <c r="AP39" i="2"/>
  <c r="AR39" i="2"/>
  <c r="AQ39" i="2"/>
  <c r="AN39" i="2"/>
  <c r="AV92" i="2"/>
  <c r="BI92" i="2"/>
  <c r="AO92" i="2"/>
  <c r="AZ92" i="2"/>
  <c r="AY92" i="2"/>
  <c r="AX92" i="2"/>
  <c r="AT92" i="2"/>
  <c r="BB92" i="2"/>
  <c r="BA92" i="2"/>
  <c r="AW92" i="2"/>
  <c r="AU92" i="2"/>
  <c r="AS92" i="2"/>
  <c r="AP92" i="2"/>
  <c r="BH92" i="2"/>
  <c r="AL92" i="2"/>
  <c r="BC92" i="2"/>
  <c r="AR92" i="2"/>
  <c r="AQ92" i="2"/>
  <c r="AN92" i="2"/>
  <c r="AM92" i="2"/>
  <c r="BD92" i="2"/>
  <c r="BE92" i="2"/>
  <c r="AK92" i="2"/>
  <c r="BG92" i="2"/>
  <c r="BF92" i="2"/>
  <c r="BH84" i="2"/>
  <c r="AN84" i="2"/>
  <c r="BA84" i="2"/>
  <c r="AR84" i="2"/>
  <c r="AQ84" i="2"/>
  <c r="AP84" i="2"/>
  <c r="BI84" i="2"/>
  <c r="AL84" i="2"/>
  <c r="AX84" i="2"/>
  <c r="AW84" i="2"/>
  <c r="AV84" i="2"/>
  <c r="AU84" i="2"/>
  <c r="AT84" i="2"/>
  <c r="AM84" i="2"/>
  <c r="BG84" i="2"/>
  <c r="BF84" i="2"/>
  <c r="BE84" i="2"/>
  <c r="BD84" i="2"/>
  <c r="BC84" i="2"/>
  <c r="AO84" i="2"/>
  <c r="BB84" i="2"/>
  <c r="AK84" i="2"/>
  <c r="AZ84" i="2"/>
  <c r="AY84" i="2"/>
  <c r="AS84" i="2"/>
  <c r="AZ76" i="2"/>
  <c r="AS76" i="2"/>
  <c r="BF76" i="2"/>
  <c r="BE76" i="2"/>
  <c r="BD76" i="2"/>
  <c r="BA76" i="2"/>
  <c r="AU76" i="2"/>
  <c r="AT76" i="2"/>
  <c r="AR76" i="2"/>
  <c r="AQ76" i="2"/>
  <c r="AP76" i="2"/>
  <c r="BI76" i="2"/>
  <c r="BH76" i="2"/>
  <c r="BG76" i="2"/>
  <c r="BC76" i="2"/>
  <c r="BB76" i="2"/>
  <c r="AY76" i="2"/>
  <c r="AX76" i="2"/>
  <c r="AM76" i="2"/>
  <c r="AL76" i="2"/>
  <c r="AN76" i="2"/>
  <c r="AO76" i="2"/>
  <c r="AK76" i="2"/>
  <c r="AV76" i="2"/>
  <c r="AW76" i="2"/>
  <c r="BD120" i="2"/>
  <c r="BC120" i="2"/>
  <c r="BB120" i="2"/>
  <c r="AW120" i="2"/>
  <c r="AV120" i="2"/>
  <c r="BG120" i="2"/>
  <c r="BE120" i="2"/>
  <c r="AZ120" i="2"/>
  <c r="AY120" i="2"/>
  <c r="AU120" i="2"/>
  <c r="AR120" i="2"/>
  <c r="AQ120" i="2"/>
  <c r="AP120" i="2"/>
  <c r="AO120" i="2"/>
  <c r="AN120" i="2"/>
  <c r="AM120" i="2"/>
  <c r="AL120" i="2"/>
  <c r="AT120" i="2"/>
  <c r="AS120" i="2"/>
  <c r="BA120" i="2"/>
  <c r="AK120" i="2"/>
  <c r="BI120" i="2"/>
  <c r="AX120" i="2"/>
  <c r="BH120" i="2"/>
  <c r="BH114" i="2"/>
  <c r="AN114" i="2"/>
  <c r="BG114" i="2"/>
  <c r="BF114" i="2"/>
  <c r="AL114" i="2"/>
  <c r="BA114" i="2"/>
  <c r="AZ114" i="2"/>
  <c r="AQ114" i="2"/>
  <c r="AP114" i="2"/>
  <c r="AO114" i="2"/>
  <c r="AT114" i="2"/>
  <c r="AS114" i="2"/>
  <c r="AR114" i="2"/>
  <c r="AM114" i="2"/>
  <c r="BB114" i="2"/>
  <c r="AY114" i="2"/>
  <c r="AX114" i="2"/>
  <c r="AW114" i="2"/>
  <c r="AV114" i="2"/>
  <c r="AU114" i="2"/>
  <c r="BD114" i="2"/>
  <c r="BI114" i="2"/>
  <c r="BE114" i="2"/>
  <c r="BC114" i="2"/>
  <c r="AK114" i="2"/>
  <c r="AV62" i="2"/>
  <c r="AU62" i="2"/>
  <c r="AT62" i="2"/>
  <c r="AZ62" i="2"/>
  <c r="AY62" i="2"/>
  <c r="AX62" i="2"/>
  <c r="AW62" i="2"/>
  <c r="BI62" i="2"/>
  <c r="BH62" i="2"/>
  <c r="BG62" i="2"/>
  <c r="BF62" i="2"/>
  <c r="BE62" i="2"/>
  <c r="BD62" i="2"/>
  <c r="BC62" i="2"/>
  <c r="AL62" i="2"/>
  <c r="AQ62" i="2"/>
  <c r="AP62" i="2"/>
  <c r="AO62" i="2"/>
  <c r="AN62" i="2"/>
  <c r="AM62" i="2"/>
  <c r="AK62" i="2"/>
  <c r="AR62" i="2"/>
  <c r="BA62" i="2"/>
  <c r="AS62" i="2"/>
  <c r="BB62" i="2"/>
  <c r="AV23" i="2"/>
  <c r="AU23" i="2"/>
  <c r="AT23" i="2"/>
  <c r="AS23" i="2"/>
  <c r="AR23" i="2"/>
  <c r="AQ23" i="2"/>
  <c r="AP23" i="2"/>
  <c r="BI23" i="2"/>
  <c r="AO23" i="2"/>
  <c r="BH23" i="2"/>
  <c r="AN23" i="2"/>
  <c r="BC23" i="2"/>
  <c r="AY23" i="2"/>
  <c r="BB23" i="2"/>
  <c r="AZ23" i="2"/>
  <c r="BG23" i="2"/>
  <c r="AK23" i="2"/>
  <c r="BF23" i="2"/>
  <c r="BE23" i="2"/>
  <c r="BA23" i="2"/>
  <c r="BD23" i="2"/>
  <c r="AL23" i="2"/>
  <c r="AX23" i="2"/>
  <c r="AW23" i="2"/>
  <c r="AM23" i="2"/>
  <c r="BD16" i="2"/>
  <c r="BC16" i="2"/>
  <c r="BB16" i="2"/>
  <c r="BA16" i="2"/>
  <c r="BF16" i="2"/>
  <c r="BE16" i="2"/>
  <c r="AR16" i="2"/>
  <c r="AZ16" i="2"/>
  <c r="AP16" i="2"/>
  <c r="AY16" i="2"/>
  <c r="AQ16" i="2"/>
  <c r="AX16" i="2"/>
  <c r="AW16" i="2"/>
  <c r="AV16" i="2"/>
  <c r="AU16" i="2"/>
  <c r="AT16" i="2"/>
  <c r="AS16" i="2"/>
  <c r="AO16" i="2"/>
  <c r="AK16" i="2"/>
  <c r="BI16" i="2"/>
  <c r="BG16" i="2"/>
  <c r="AM16" i="2"/>
  <c r="AN16" i="2"/>
  <c r="AL16" i="2"/>
  <c r="BH16" i="2"/>
  <c r="AR98" i="2"/>
  <c r="BE98" i="2"/>
  <c r="AO98" i="2"/>
  <c r="AN98" i="2"/>
  <c r="BI98" i="2"/>
  <c r="AM98" i="2"/>
  <c r="BF98" i="2"/>
  <c r="AV98" i="2"/>
  <c r="AU98" i="2"/>
  <c r="AT98" i="2"/>
  <c r="AS98" i="2"/>
  <c r="AQ98" i="2"/>
  <c r="AP98" i="2"/>
  <c r="AL98" i="2"/>
  <c r="BG98" i="2"/>
  <c r="BD98" i="2"/>
  <c r="BC98" i="2"/>
  <c r="BB98" i="2"/>
  <c r="BA98" i="2"/>
  <c r="AZ98" i="2"/>
  <c r="AY98" i="2"/>
  <c r="AX98" i="2"/>
  <c r="AW98" i="2"/>
  <c r="AK98" i="2"/>
  <c r="BH98" i="2"/>
  <c r="BD21" i="2"/>
  <c r="BC21" i="2"/>
  <c r="BB21" i="2"/>
  <c r="BA21" i="2"/>
  <c r="AY21" i="2"/>
  <c r="AX21" i="2"/>
  <c r="AW21" i="2"/>
  <c r="AV21" i="2"/>
  <c r="AU21" i="2"/>
  <c r="AT21" i="2"/>
  <c r="AS21" i="2"/>
  <c r="AR21" i="2"/>
  <c r="AK21" i="2"/>
  <c r="AQ21" i="2"/>
  <c r="AP21" i="2"/>
  <c r="AO21" i="2"/>
  <c r="AN21" i="2"/>
  <c r="AM21" i="2"/>
  <c r="AL21" i="2"/>
  <c r="BI21" i="2"/>
  <c r="BH21" i="2"/>
  <c r="BF21" i="2"/>
  <c r="BG21" i="2"/>
  <c r="BE21" i="2"/>
  <c r="AZ21" i="2"/>
  <c r="AV112" i="2"/>
  <c r="AT112" i="2"/>
  <c r="BI112" i="2"/>
  <c r="AO112" i="2"/>
  <c r="BH112" i="2"/>
  <c r="AN112" i="2"/>
  <c r="AM112" i="2"/>
  <c r="AL112" i="2"/>
  <c r="BG112" i="2"/>
  <c r="BF112" i="2"/>
  <c r="BD112" i="2"/>
  <c r="BC112" i="2"/>
  <c r="BB112" i="2"/>
  <c r="BA112" i="2"/>
  <c r="AZ112" i="2"/>
  <c r="AY112" i="2"/>
  <c r="AX112" i="2"/>
  <c r="AW112" i="2"/>
  <c r="AQ112" i="2"/>
  <c r="AP112" i="2"/>
  <c r="AS112" i="2"/>
  <c r="BE112" i="2"/>
  <c r="AU112" i="2"/>
  <c r="AR112" i="2"/>
  <c r="AK112" i="2"/>
  <c r="BD115" i="2"/>
  <c r="BC115" i="2"/>
  <c r="BB115" i="2"/>
  <c r="AW115" i="2"/>
  <c r="AV115" i="2"/>
  <c r="AR115" i="2"/>
  <c r="AQ115" i="2"/>
  <c r="AP115" i="2"/>
  <c r="AN115" i="2"/>
  <c r="AM115" i="2"/>
  <c r="BE115" i="2"/>
  <c r="BA115" i="2"/>
  <c r="AZ115" i="2"/>
  <c r="AY115" i="2"/>
  <c r="AX115" i="2"/>
  <c r="AU115" i="2"/>
  <c r="AT115" i="2"/>
  <c r="AS115" i="2"/>
  <c r="AO115" i="2"/>
  <c r="BG115" i="2"/>
  <c r="AL115" i="2"/>
  <c r="BI115" i="2"/>
  <c r="BH115" i="2"/>
  <c r="BF115" i="2"/>
  <c r="AK115" i="2"/>
  <c r="BE42" i="2"/>
  <c r="BD42" i="2"/>
  <c r="BC42" i="2"/>
  <c r="BB42" i="2"/>
  <c r="BH42" i="2"/>
  <c r="BG42" i="2"/>
  <c r="BF42" i="2"/>
  <c r="BA42" i="2"/>
  <c r="AZ42" i="2"/>
  <c r="AY42" i="2"/>
  <c r="AX42" i="2"/>
  <c r="AW42" i="2"/>
  <c r="AV42" i="2"/>
  <c r="AL42" i="2"/>
  <c r="AQ42" i="2"/>
  <c r="AP42" i="2"/>
  <c r="AO42" i="2"/>
  <c r="AN42" i="2"/>
  <c r="AM42" i="2"/>
  <c r="AK42" i="2"/>
  <c r="AS42" i="2"/>
  <c r="AR42" i="2"/>
  <c r="BI42" i="2"/>
  <c r="AU42" i="2"/>
  <c r="AT42" i="2"/>
  <c r="AV117" i="2"/>
  <c r="AU117" i="2"/>
  <c r="AT117" i="2"/>
  <c r="BI117" i="2"/>
  <c r="AO117" i="2"/>
  <c r="BH117" i="2"/>
  <c r="AN117" i="2"/>
  <c r="AY117" i="2"/>
  <c r="AX117" i="2"/>
  <c r="AW117" i="2"/>
  <c r="AR117" i="2"/>
  <c r="AQ117" i="2"/>
  <c r="AM117" i="2"/>
  <c r="AL117" i="2"/>
  <c r="BA117" i="2"/>
  <c r="AZ117" i="2"/>
  <c r="AS117" i="2"/>
  <c r="AP117" i="2"/>
  <c r="BC117" i="2"/>
  <c r="BG117" i="2"/>
  <c r="BF117" i="2"/>
  <c r="BE117" i="2"/>
  <c r="BD117" i="2"/>
  <c r="BB117" i="2"/>
  <c r="AK117" i="2"/>
  <c r="AZ91" i="2"/>
  <c r="AS91" i="2"/>
  <c r="BB91" i="2"/>
  <c r="BA91" i="2"/>
  <c r="AY91" i="2"/>
  <c r="AV91" i="2"/>
  <c r="AU91" i="2"/>
  <c r="AT91" i="2"/>
  <c r="AR91" i="2"/>
  <c r="AQ91" i="2"/>
  <c r="AP91" i="2"/>
  <c r="AM91" i="2"/>
  <c r="BH91" i="2"/>
  <c r="BG91" i="2"/>
  <c r="BF91" i="2"/>
  <c r="BE91" i="2"/>
  <c r="BD91" i="2"/>
  <c r="BC91" i="2"/>
  <c r="AX91" i="2"/>
  <c r="AW91" i="2"/>
  <c r="AO91" i="2"/>
  <c r="BI91" i="2"/>
  <c r="AN91" i="2"/>
  <c r="AL91" i="2"/>
  <c r="AK91" i="2"/>
  <c r="BD105" i="2"/>
  <c r="AW105" i="2"/>
  <c r="AV105" i="2"/>
  <c r="BH105" i="2"/>
  <c r="BG105" i="2"/>
  <c r="BF105" i="2"/>
  <c r="BC105" i="2"/>
  <c r="BB105" i="2"/>
  <c r="BI105" i="2"/>
  <c r="BE105" i="2"/>
  <c r="BA105" i="2"/>
  <c r="AZ105" i="2"/>
  <c r="AY105" i="2"/>
  <c r="AX105" i="2"/>
  <c r="AR105" i="2"/>
  <c r="AQ105" i="2"/>
  <c r="AP105" i="2"/>
  <c r="AO105" i="2"/>
  <c r="AN105" i="2"/>
  <c r="AM105" i="2"/>
  <c r="AL105" i="2"/>
  <c r="AT105" i="2"/>
  <c r="AK105" i="2"/>
  <c r="AU105" i="2"/>
  <c r="AS105" i="2"/>
  <c r="AV18" i="2"/>
  <c r="AU18" i="2"/>
  <c r="AT18" i="2"/>
  <c r="AS18" i="2"/>
  <c r="BH18" i="2"/>
  <c r="AN18" i="2"/>
  <c r="BI18" i="2"/>
  <c r="AK18" i="2"/>
  <c r="BG18" i="2"/>
  <c r="AX18" i="2"/>
  <c r="BF18" i="2"/>
  <c r="BE18" i="2"/>
  <c r="BD18" i="2"/>
  <c r="BC18" i="2"/>
  <c r="BB18" i="2"/>
  <c r="BA18" i="2"/>
  <c r="AR18" i="2"/>
  <c r="AZ18" i="2"/>
  <c r="AY18" i="2"/>
  <c r="AW18" i="2"/>
  <c r="AQ18" i="2"/>
  <c r="AP18" i="2"/>
  <c r="AO18" i="2"/>
  <c r="AM18" i="2"/>
  <c r="AL18" i="2"/>
  <c r="AZ17" i="2"/>
  <c r="AY17" i="2"/>
  <c r="AX17" i="2"/>
  <c r="AW17" i="2"/>
  <c r="AR17" i="2"/>
  <c r="BG17" i="2"/>
  <c r="BF17" i="2"/>
  <c r="AQ17" i="2"/>
  <c r="AP17" i="2"/>
  <c r="BE17" i="2"/>
  <c r="AS17" i="2"/>
  <c r="BD17" i="2"/>
  <c r="BC17" i="2"/>
  <c r="BB17" i="2"/>
  <c r="BA17" i="2"/>
  <c r="AT17" i="2"/>
  <c r="AV17" i="2"/>
  <c r="AO17" i="2"/>
  <c r="AU17" i="2"/>
  <c r="BH17" i="2"/>
  <c r="AL17" i="2"/>
  <c r="AK17" i="2"/>
  <c r="BI17" i="2"/>
  <c r="AN17" i="2"/>
  <c r="AM17" i="2"/>
  <c r="AR103" i="2"/>
  <c r="BE103" i="2"/>
  <c r="BD103" i="2"/>
  <c r="BI103" i="2"/>
  <c r="AL103" i="2"/>
  <c r="BH103" i="2"/>
  <c r="BG103" i="2"/>
  <c r="BC103" i="2"/>
  <c r="BB103" i="2"/>
  <c r="AU103" i="2"/>
  <c r="AT103" i="2"/>
  <c r="AS103" i="2"/>
  <c r="AQ103" i="2"/>
  <c r="AP103" i="2"/>
  <c r="AO103" i="2"/>
  <c r="AN103" i="2"/>
  <c r="AM103" i="2"/>
  <c r="AV103" i="2"/>
  <c r="AX103" i="2"/>
  <c r="BF103" i="2"/>
  <c r="BA103" i="2"/>
  <c r="AZ103" i="2"/>
  <c r="AY103" i="2"/>
  <c r="AW103" i="2"/>
  <c r="AK103" i="2"/>
  <c r="AP7" i="2"/>
  <c r="BI7" i="2"/>
  <c r="AO7" i="2"/>
  <c r="AZ7" i="2"/>
  <c r="AY7" i="2"/>
  <c r="AX7" i="2"/>
  <c r="BH7" i="2"/>
  <c r="AN7" i="2"/>
  <c r="BG7" i="2"/>
  <c r="AM7" i="2"/>
  <c r="BF7" i="2"/>
  <c r="AL7" i="2"/>
  <c r="AK7" i="2"/>
  <c r="BE7" i="2"/>
  <c r="BD7" i="2"/>
  <c r="BC7" i="2"/>
  <c r="BB7" i="2"/>
  <c r="BA7" i="2"/>
  <c r="AW7" i="2"/>
  <c r="AT7" i="2"/>
  <c r="AS7" i="2"/>
  <c r="AQ7" i="2"/>
  <c r="AR7" i="2"/>
  <c r="AV7" i="2"/>
  <c r="AU7" i="2"/>
  <c r="BH79" i="2"/>
  <c r="AN79" i="2"/>
  <c r="BA79" i="2"/>
  <c r="AZ79" i="2"/>
  <c r="AY79" i="2"/>
  <c r="AX79" i="2"/>
  <c r="AU79" i="2"/>
  <c r="BG79" i="2"/>
  <c r="BF79" i="2"/>
  <c r="BE79" i="2"/>
  <c r="BD79" i="2"/>
  <c r="BC79" i="2"/>
  <c r="AV79" i="2"/>
  <c r="BI79" i="2"/>
  <c r="BB79" i="2"/>
  <c r="AQ79" i="2"/>
  <c r="AP79" i="2"/>
  <c r="AK79" i="2"/>
  <c r="AO79" i="2"/>
  <c r="AM79" i="2"/>
  <c r="AL79" i="2"/>
  <c r="AR79" i="2"/>
  <c r="AW79" i="2"/>
  <c r="AS79" i="2"/>
  <c r="AT79" i="2"/>
  <c r="AV72" i="2"/>
  <c r="BI72" i="2"/>
  <c r="AO72" i="2"/>
  <c r="AQ72" i="2"/>
  <c r="AP72" i="2"/>
  <c r="AN72" i="2"/>
  <c r="BH72" i="2"/>
  <c r="BG72" i="2"/>
  <c r="BF72" i="2"/>
  <c r="BE72" i="2"/>
  <c r="AZ72" i="2"/>
  <c r="AY72" i="2"/>
  <c r="AX72" i="2"/>
  <c r="AW72" i="2"/>
  <c r="AU72" i="2"/>
  <c r="AT72" i="2"/>
  <c r="AS72" i="2"/>
  <c r="AR72" i="2"/>
  <c r="AM72" i="2"/>
  <c r="BB72" i="2"/>
  <c r="BD72" i="2"/>
  <c r="BC72" i="2"/>
  <c r="BA72" i="2"/>
  <c r="AL72" i="2"/>
  <c r="AK72" i="2"/>
  <c r="AV67" i="2"/>
  <c r="BI67" i="2"/>
  <c r="AO67" i="2"/>
  <c r="AZ67" i="2"/>
  <c r="AY67" i="2"/>
  <c r="AX67" i="2"/>
  <c r="BB67" i="2"/>
  <c r="BA67" i="2"/>
  <c r="AW67" i="2"/>
  <c r="AU67" i="2"/>
  <c r="BH67" i="2"/>
  <c r="BG67" i="2"/>
  <c r="BF67" i="2"/>
  <c r="BE67" i="2"/>
  <c r="AL67" i="2"/>
  <c r="AR67" i="2"/>
  <c r="AQ67" i="2"/>
  <c r="AP67" i="2"/>
  <c r="AN67" i="2"/>
  <c r="AM67" i="2"/>
  <c r="AK67" i="2"/>
  <c r="AS67" i="2"/>
  <c r="BC67" i="2"/>
  <c r="BD67" i="2"/>
  <c r="AT67" i="2"/>
  <c r="BD110" i="2"/>
  <c r="BB110" i="2"/>
  <c r="AW110" i="2"/>
  <c r="AV110" i="2"/>
  <c r="AM110" i="2"/>
  <c r="AL110" i="2"/>
  <c r="BI110" i="2"/>
  <c r="BG110" i="2"/>
  <c r="BF110" i="2"/>
  <c r="AP110" i="2"/>
  <c r="AO110" i="2"/>
  <c r="AN110" i="2"/>
  <c r="AQ110" i="2"/>
  <c r="AS110" i="2"/>
  <c r="AZ110" i="2"/>
  <c r="AX110" i="2"/>
  <c r="BH110" i="2"/>
  <c r="BE110" i="2"/>
  <c r="AY110" i="2"/>
  <c r="BC110" i="2"/>
  <c r="BA110" i="2"/>
  <c r="AK110" i="2"/>
  <c r="AR110" i="2"/>
  <c r="AU110" i="2"/>
  <c r="AT110" i="2"/>
  <c r="AV13" i="2"/>
  <c r="AU13" i="2"/>
  <c r="AT13" i="2"/>
  <c r="AS13" i="2"/>
  <c r="BB13" i="2"/>
  <c r="BI13" i="2"/>
  <c r="BA13" i="2"/>
  <c r="AN13" i="2"/>
  <c r="AZ13" i="2"/>
  <c r="AL13" i="2"/>
  <c r="AY13" i="2"/>
  <c r="AX13" i="2"/>
  <c r="AW13" i="2"/>
  <c r="AR13" i="2"/>
  <c r="AQ13" i="2"/>
  <c r="AM13" i="2"/>
  <c r="AP13" i="2"/>
  <c r="AO13" i="2"/>
  <c r="AK13" i="2"/>
  <c r="BG13" i="2"/>
  <c r="BC13" i="2"/>
  <c r="BH13" i="2"/>
  <c r="BD13" i="2"/>
  <c r="BF13" i="2"/>
  <c r="BE13" i="2"/>
  <c r="AZ106" i="2"/>
  <c r="AS106" i="2"/>
  <c r="AR106" i="2"/>
  <c r="BG106" i="2"/>
  <c r="BF106" i="2"/>
  <c r="BE106" i="2"/>
  <c r="BC106" i="2"/>
  <c r="BB106" i="2"/>
  <c r="AM106" i="2"/>
  <c r="AL106" i="2"/>
  <c r="BI106" i="2"/>
  <c r="BH106" i="2"/>
  <c r="BD106" i="2"/>
  <c r="BA106" i="2"/>
  <c r="AY106" i="2"/>
  <c r="AX106" i="2"/>
  <c r="AO106" i="2"/>
  <c r="AW106" i="2"/>
  <c r="AV106" i="2"/>
  <c r="AQ106" i="2"/>
  <c r="AN106" i="2"/>
  <c r="AU106" i="2"/>
  <c r="AK106" i="2"/>
  <c r="AT106" i="2"/>
  <c r="AP106" i="2"/>
  <c r="AW44" i="2"/>
  <c r="AV44" i="2"/>
  <c r="AU44" i="2"/>
  <c r="AT44" i="2"/>
  <c r="BH44" i="2"/>
  <c r="BG44" i="2"/>
  <c r="BF44" i="2"/>
  <c r="BE44" i="2"/>
  <c r="BD44" i="2"/>
  <c r="BC44" i="2"/>
  <c r="BB44" i="2"/>
  <c r="BA44" i="2"/>
  <c r="AZ44" i="2"/>
  <c r="AL44" i="2"/>
  <c r="AQ44" i="2"/>
  <c r="AP44" i="2"/>
  <c r="AO44" i="2"/>
  <c r="AN44" i="2"/>
  <c r="AM44" i="2"/>
  <c r="AK44" i="2"/>
  <c r="AY44" i="2"/>
  <c r="AX44" i="2"/>
  <c r="AS44" i="2"/>
  <c r="AR44" i="2"/>
  <c r="BI44" i="2"/>
  <c r="BB4" i="2"/>
  <c r="BA4" i="2"/>
  <c r="AZ4" i="2"/>
  <c r="AS4" i="2"/>
  <c r="AP4" i="2"/>
  <c r="AY4" i="2"/>
  <c r="AX4" i="2"/>
  <c r="AW4" i="2"/>
  <c r="AV4" i="2"/>
  <c r="AK4" i="2"/>
  <c r="AQ4" i="2"/>
  <c r="AU4" i="2"/>
  <c r="AT4" i="2"/>
  <c r="AR4" i="2"/>
  <c r="BH4" i="2"/>
  <c r="BE4" i="2"/>
  <c r="BD4" i="2"/>
  <c r="BC4" i="2"/>
  <c r="AM4" i="2"/>
  <c r="BG4" i="2"/>
  <c r="AN4" i="2"/>
  <c r="BF4" i="2"/>
  <c r="AL4" i="2"/>
  <c r="BI4" i="2"/>
  <c r="AO4" i="2"/>
  <c r="AR58" i="2"/>
  <c r="AQ58" i="2"/>
  <c r="AP58" i="2"/>
  <c r="BA58" i="2"/>
  <c r="AZ58" i="2"/>
  <c r="AY58" i="2"/>
  <c r="AX58" i="2"/>
  <c r="AO58" i="2"/>
  <c r="AN58" i="2"/>
  <c r="AM58" i="2"/>
  <c r="AL58" i="2"/>
  <c r="BI58" i="2"/>
  <c r="BH58" i="2"/>
  <c r="AT58" i="2"/>
  <c r="AK58" i="2"/>
  <c r="BC58" i="2"/>
  <c r="BG58" i="2"/>
  <c r="BF58" i="2"/>
  <c r="BD58" i="2"/>
  <c r="BB58" i="2"/>
  <c r="AV58" i="2"/>
  <c r="BE58" i="2"/>
  <c r="AW58" i="2"/>
  <c r="AS58" i="2"/>
  <c r="AU58" i="2"/>
  <c r="AZ27" i="2"/>
  <c r="AY27" i="2"/>
  <c r="AX27" i="2"/>
  <c r="AW27" i="2"/>
  <c r="AV27" i="2"/>
  <c r="AU27" i="2"/>
  <c r="AT27" i="2"/>
  <c r="AS27" i="2"/>
  <c r="AR27" i="2"/>
  <c r="BA27" i="2"/>
  <c r="AQ27" i="2"/>
  <c r="AP27" i="2"/>
  <c r="AO27" i="2"/>
  <c r="AN27" i="2"/>
  <c r="AM27" i="2"/>
  <c r="AL27" i="2"/>
  <c r="BI27" i="2"/>
  <c r="AK27" i="2"/>
  <c r="BH27" i="2"/>
  <c r="BE27" i="2"/>
  <c r="BD27" i="2"/>
  <c r="BG27" i="2"/>
  <c r="BC27" i="2"/>
  <c r="BB27" i="2"/>
  <c r="BF27" i="2"/>
  <c r="BH54" i="2"/>
  <c r="AN54" i="2"/>
  <c r="BG54" i="2"/>
  <c r="AM54" i="2"/>
  <c r="BF54" i="2"/>
  <c r="AL54" i="2"/>
  <c r="BB54" i="2"/>
  <c r="BA54" i="2"/>
  <c r="AZ54" i="2"/>
  <c r="AY54" i="2"/>
  <c r="AW54" i="2"/>
  <c r="AV54" i="2"/>
  <c r="AU54" i="2"/>
  <c r="AT54" i="2"/>
  <c r="AS54" i="2"/>
  <c r="AR54" i="2"/>
  <c r="AQ54" i="2"/>
  <c r="AP54" i="2"/>
  <c r="AO54" i="2"/>
  <c r="BC54" i="2"/>
  <c r="BI54" i="2"/>
  <c r="BE54" i="2"/>
  <c r="BD54" i="2"/>
  <c r="AX54" i="2"/>
  <c r="AK54" i="2"/>
  <c r="BD31" i="2"/>
  <c r="BC31" i="2"/>
  <c r="BB31" i="2"/>
  <c r="BA31" i="2"/>
  <c r="AZ31" i="2"/>
  <c r="AY31" i="2"/>
  <c r="AX31" i="2"/>
  <c r="AW31" i="2"/>
  <c r="AV31" i="2"/>
  <c r="BI31" i="2"/>
  <c r="AQ31" i="2"/>
  <c r="AP31" i="2"/>
  <c r="BH31" i="2"/>
  <c r="BG31" i="2"/>
  <c r="BF31" i="2"/>
  <c r="BE31" i="2"/>
  <c r="AU31" i="2"/>
  <c r="AT31" i="2"/>
  <c r="AS31" i="2"/>
  <c r="AR31" i="2"/>
  <c r="AO31" i="2"/>
  <c r="AN31" i="2"/>
  <c r="AK31" i="2"/>
  <c r="AM31" i="2"/>
  <c r="AL31" i="2"/>
  <c r="AV28" i="2"/>
  <c r="AU28" i="2"/>
  <c r="AT28" i="2"/>
  <c r="AS28" i="2"/>
  <c r="AR28" i="2"/>
  <c r="AQ28" i="2"/>
  <c r="AP28" i="2"/>
  <c r="BI28" i="2"/>
  <c r="AO28" i="2"/>
  <c r="BH28" i="2"/>
  <c r="AN28" i="2"/>
  <c r="BF28" i="2"/>
  <c r="BE28" i="2"/>
  <c r="AW28" i="2"/>
  <c r="AK28" i="2"/>
  <c r="BD28" i="2"/>
  <c r="AM28" i="2"/>
  <c r="BC28" i="2"/>
  <c r="BB28" i="2"/>
  <c r="BA28" i="2"/>
  <c r="AZ28" i="2"/>
  <c r="AY28" i="2"/>
  <c r="AX28" i="2"/>
  <c r="AL28" i="2"/>
  <c r="BG28" i="2"/>
  <c r="AS50" i="2"/>
  <c r="AR50" i="2"/>
  <c r="AQ50" i="2"/>
  <c r="AP50" i="2"/>
  <c r="AN50" i="2"/>
  <c r="AM50" i="2"/>
  <c r="AL50" i="2"/>
  <c r="BI50" i="2"/>
  <c r="BH50" i="2"/>
  <c r="BG50" i="2"/>
  <c r="BF50" i="2"/>
  <c r="BE50" i="2"/>
  <c r="BD50" i="2"/>
  <c r="AT50" i="2"/>
  <c r="AY50" i="2"/>
  <c r="AX50" i="2"/>
  <c r="AW50" i="2"/>
  <c r="AK50" i="2"/>
  <c r="AV50" i="2"/>
  <c r="AU50" i="2"/>
  <c r="AO50" i="2"/>
  <c r="AZ50" i="2"/>
  <c r="BC50" i="2"/>
  <c r="BB50" i="2"/>
  <c r="BA50" i="2"/>
  <c r="BH94" i="2"/>
  <c r="AN94" i="2"/>
  <c r="BA94" i="2"/>
  <c r="AV94" i="2"/>
  <c r="AU94" i="2"/>
  <c r="AT94" i="2"/>
  <c r="AQ94" i="2"/>
  <c r="BG94" i="2"/>
  <c r="BF94" i="2"/>
  <c r="BE94" i="2"/>
  <c r="BD94" i="2"/>
  <c r="BC94" i="2"/>
  <c r="AY94" i="2"/>
  <c r="BI94" i="2"/>
  <c r="BB94" i="2"/>
  <c r="AZ94" i="2"/>
  <c r="AX94" i="2"/>
  <c r="AO94" i="2"/>
  <c r="AW94" i="2"/>
  <c r="AS94" i="2"/>
  <c r="AM94" i="2"/>
  <c r="AL94" i="2"/>
  <c r="AR94" i="2"/>
  <c r="AP94" i="2"/>
  <c r="AK94" i="2"/>
  <c r="AR123" i="2"/>
  <c r="AQ123" i="2"/>
  <c r="AP123" i="2"/>
  <c r="BE123" i="2"/>
  <c r="BD123" i="2"/>
  <c r="AM123" i="2"/>
  <c r="AL123" i="2"/>
  <c r="BH123" i="2"/>
  <c r="BG123" i="2"/>
  <c r="BC123" i="2"/>
  <c r="AX123" i="2"/>
  <c r="AW123" i="2"/>
  <c r="AV123" i="2"/>
  <c r="AU123" i="2"/>
  <c r="AT123" i="2"/>
  <c r="AS123" i="2"/>
  <c r="AO123" i="2"/>
  <c r="AN123" i="2"/>
  <c r="AZ123" i="2"/>
  <c r="BI123" i="2"/>
  <c r="BF123" i="2"/>
  <c r="BB123" i="2"/>
  <c r="BA123" i="2"/>
  <c r="AY123" i="2"/>
  <c r="AK123" i="2"/>
  <c r="BD55" i="2"/>
  <c r="BC55" i="2"/>
  <c r="BB55" i="2"/>
  <c r="BA55" i="2"/>
  <c r="AZ55" i="2"/>
  <c r="AY55" i="2"/>
  <c r="AX55" i="2"/>
  <c r="BG55" i="2"/>
  <c r="BF55" i="2"/>
  <c r="BE55" i="2"/>
  <c r="AW55" i="2"/>
  <c r="AV55" i="2"/>
  <c r="AU55" i="2"/>
  <c r="AT55" i="2"/>
  <c r="AS55" i="2"/>
  <c r="AR55" i="2"/>
  <c r="BI55" i="2"/>
  <c r="AM55" i="2"/>
  <c r="AL55" i="2"/>
  <c r="AN55" i="2"/>
  <c r="BH55" i="2"/>
  <c r="AO55" i="2"/>
  <c r="AK55" i="2"/>
  <c r="AQ55" i="2"/>
  <c r="AP55" i="2"/>
  <c r="BD125" i="2"/>
  <c r="BC125" i="2"/>
  <c r="BB125" i="2"/>
  <c r="AW125" i="2"/>
  <c r="AV125" i="2"/>
  <c r="AR125" i="2"/>
  <c r="AQ125" i="2"/>
  <c r="AP125" i="2"/>
  <c r="AN125" i="2"/>
  <c r="AM125" i="2"/>
  <c r="AO125" i="2"/>
  <c r="AL125" i="2"/>
  <c r="BI125" i="2"/>
  <c r="BF125" i="2"/>
  <c r="BE125" i="2"/>
  <c r="BA125" i="2"/>
  <c r="AZ125" i="2"/>
  <c r="AY125" i="2"/>
  <c r="AX125" i="2"/>
  <c r="AU125" i="2"/>
  <c r="AT125" i="2"/>
  <c r="AS125" i="2"/>
  <c r="BH125" i="2"/>
  <c r="AK125" i="2"/>
  <c r="BG125" i="2"/>
  <c r="AW49" i="2"/>
  <c r="AV49" i="2"/>
  <c r="AU49" i="2"/>
  <c r="AT49" i="2"/>
  <c r="AN49" i="2"/>
  <c r="AM49" i="2"/>
  <c r="AL49" i="2"/>
  <c r="BI49" i="2"/>
  <c r="BH49" i="2"/>
  <c r="BG49" i="2"/>
  <c r="BF49" i="2"/>
  <c r="BE49" i="2"/>
  <c r="BD49" i="2"/>
  <c r="AP49" i="2"/>
  <c r="AS49" i="2"/>
  <c r="AZ49" i="2"/>
  <c r="AX49" i="2"/>
  <c r="AK49" i="2"/>
  <c r="BC49" i="2"/>
  <c r="BB49" i="2"/>
  <c r="AY49" i="2"/>
  <c r="AR49" i="2"/>
  <c r="BA49" i="2"/>
  <c r="AO49" i="2"/>
  <c r="AQ49" i="2"/>
  <c r="BM128" i="2"/>
  <c r="BR128" i="2" s="1"/>
  <c r="BM36" i="2"/>
  <c r="BM53" i="2"/>
  <c r="BM124" i="2"/>
  <c r="BR124" i="2" s="1"/>
  <c r="BM20" i="2"/>
  <c r="BM108" i="2"/>
  <c r="BR108" i="2" s="1"/>
  <c r="BM41" i="2"/>
  <c r="BM10" i="2"/>
  <c r="H2" i="2"/>
  <c r="BN10" i="2" l="1"/>
  <c r="BR10" i="2"/>
  <c r="BN108" i="2"/>
  <c r="BN124" i="2"/>
  <c r="BN53" i="2"/>
  <c r="BR53" i="2"/>
  <c r="AP2" i="2"/>
  <c r="BA2" i="2"/>
  <c r="AX2" i="2"/>
  <c r="BI2" i="2"/>
  <c r="AO2" i="2"/>
  <c r="BH2" i="2"/>
  <c r="AN2" i="2"/>
  <c r="AZ2" i="2"/>
  <c r="BG2" i="2"/>
  <c r="AM2" i="2"/>
  <c r="BF2" i="2"/>
  <c r="AL2" i="2"/>
  <c r="BE2" i="2"/>
  <c r="BD2" i="2"/>
  <c r="BC2" i="2"/>
  <c r="BB2" i="2"/>
  <c r="AY2" i="2"/>
  <c r="AU2" i="2"/>
  <c r="AQ2" i="2"/>
  <c r="AW2" i="2"/>
  <c r="AV2" i="2"/>
  <c r="AS2" i="2"/>
  <c r="AR2" i="2"/>
  <c r="AT2" i="2"/>
  <c r="BN41" i="2"/>
  <c r="BR41" i="2"/>
  <c r="BN20" i="2"/>
  <c r="BR20" i="2"/>
  <c r="BN128" i="2"/>
  <c r="BN36" i="2"/>
  <c r="BR36" i="2"/>
  <c r="BM91" i="2"/>
  <c r="BR91" i="2" s="1"/>
  <c r="BM120" i="2"/>
  <c r="BR120" i="2" s="1"/>
  <c r="BM82" i="2"/>
  <c r="BR82" i="2" s="1"/>
  <c r="BM28" i="2"/>
  <c r="BM47" i="2"/>
  <c r="BM29" i="2"/>
  <c r="BM119" i="2"/>
  <c r="BR119" i="2" s="1"/>
  <c r="BM101" i="2"/>
  <c r="BR101" i="2" s="1"/>
  <c r="BM8" i="2"/>
  <c r="BM49" i="2"/>
  <c r="BM27" i="2"/>
  <c r="BM15" i="2"/>
  <c r="BM31" i="2"/>
  <c r="BM98" i="2"/>
  <c r="BR98" i="2" s="1"/>
  <c r="BM54" i="2"/>
  <c r="BM79" i="2"/>
  <c r="BR79" i="2" s="1"/>
  <c r="BM93" i="2"/>
  <c r="BR93" i="2" s="1"/>
  <c r="BM109" i="2"/>
  <c r="BR109" i="2" s="1"/>
  <c r="BM34" i="2"/>
  <c r="BM90" i="2"/>
  <c r="BR90" i="2" s="1"/>
  <c r="BM84" i="2"/>
  <c r="BR84" i="2" s="1"/>
  <c r="BM102" i="2"/>
  <c r="BR102" i="2" s="1"/>
  <c r="BM99" i="2"/>
  <c r="BR99" i="2" s="1"/>
  <c r="BM17" i="2"/>
  <c r="BM39" i="2"/>
  <c r="BM52" i="2"/>
  <c r="BM121" i="2"/>
  <c r="BR121" i="2" s="1"/>
  <c r="BM69" i="2"/>
  <c r="BR69" i="2" s="1"/>
  <c r="BM4" i="2"/>
  <c r="BM77" i="2"/>
  <c r="BR77" i="2" s="1"/>
  <c r="BM97" i="2"/>
  <c r="BR97" i="2" s="1"/>
  <c r="BM86" i="2"/>
  <c r="BR86" i="2" s="1"/>
  <c r="BM30" i="2"/>
  <c r="BM112" i="2"/>
  <c r="BR112" i="2" s="1"/>
  <c r="BM55" i="2"/>
  <c r="BM9" i="2"/>
  <c r="BM37" i="2"/>
  <c r="BM103" i="2"/>
  <c r="BR103" i="2" s="1"/>
  <c r="BM107" i="2"/>
  <c r="BR107" i="2" s="1"/>
  <c r="BM40" i="2"/>
  <c r="BM123" i="2"/>
  <c r="BR123" i="2" s="1"/>
  <c r="BM114" i="2"/>
  <c r="BR114" i="2" s="1"/>
  <c r="BM110" i="2"/>
  <c r="BR110" i="2" s="1"/>
  <c r="BM81" i="2"/>
  <c r="BR81" i="2" s="1"/>
  <c r="BM74" i="2"/>
  <c r="BR74" i="2" s="1"/>
  <c r="BM6" i="2"/>
  <c r="BM22" i="2"/>
  <c r="BM117" i="2"/>
  <c r="BR117" i="2" s="1"/>
  <c r="BM13" i="2"/>
  <c r="BM87" i="2"/>
  <c r="BR87" i="2" s="1"/>
  <c r="BM130" i="2"/>
  <c r="BR130" i="2" s="1"/>
  <c r="BM57" i="2"/>
  <c r="BM75" i="2"/>
  <c r="BR75" i="2" s="1"/>
  <c r="BM92" i="2"/>
  <c r="BR92" i="2" s="1"/>
  <c r="BM26" i="2"/>
  <c r="BM33" i="2"/>
  <c r="BM71" i="2"/>
  <c r="BR71" i="2" s="1"/>
  <c r="BM95" i="2"/>
  <c r="BR95" i="2" s="1"/>
  <c r="BM11" i="2"/>
  <c r="BM76" i="2"/>
  <c r="BR76" i="2" s="1"/>
  <c r="BM44" i="2"/>
  <c r="BM68" i="2"/>
  <c r="BR68" i="2" s="1"/>
  <c r="BM63" i="2"/>
  <c r="BR63" i="2" s="1"/>
  <c r="BM73" i="2"/>
  <c r="BR73" i="2" s="1"/>
  <c r="BM83" i="2"/>
  <c r="BR83" i="2" s="1"/>
  <c r="BM85" i="2"/>
  <c r="BR85" i="2" s="1"/>
  <c r="BM70" i="2"/>
  <c r="BR70" i="2" s="1"/>
  <c r="BM32" i="2"/>
  <c r="BM127" i="2"/>
  <c r="BR127" i="2" s="1"/>
  <c r="BM129" i="2"/>
  <c r="BR129" i="2" s="1"/>
  <c r="BM96" i="2"/>
  <c r="BR96" i="2" s="1"/>
  <c r="BM80" i="2"/>
  <c r="BR80" i="2" s="1"/>
  <c r="BM18" i="2"/>
  <c r="BM58" i="2"/>
  <c r="BR58" i="2" s="1"/>
  <c r="BM16" i="2"/>
  <c r="BM72" i="2"/>
  <c r="BR72" i="2" s="1"/>
  <c r="BM100" i="2"/>
  <c r="BR100" i="2" s="1"/>
  <c r="BM105" i="2"/>
  <c r="BR105" i="2" s="1"/>
  <c r="BM12" i="2"/>
  <c r="BM106" i="2"/>
  <c r="BR106" i="2" s="1"/>
  <c r="BM118" i="2"/>
  <c r="BR118" i="2" s="1"/>
  <c r="BM116" i="2"/>
  <c r="BR116" i="2" s="1"/>
  <c r="BM60" i="2"/>
  <c r="BR60" i="2" s="1"/>
  <c r="BM3" i="2"/>
  <c r="BM51" i="2"/>
  <c r="BM65" i="2"/>
  <c r="BR65" i="2" s="1"/>
  <c r="BM50" i="2"/>
  <c r="BM115" i="2"/>
  <c r="BR115" i="2" s="1"/>
  <c r="BM94" i="2"/>
  <c r="BR94" i="2" s="1"/>
  <c r="BM67" i="2"/>
  <c r="BR67" i="2" s="1"/>
  <c r="BM14" i="2"/>
  <c r="BM24" i="2"/>
  <c r="BM122" i="2"/>
  <c r="BR122" i="2" s="1"/>
  <c r="BM43" i="2"/>
  <c r="BM113" i="2"/>
  <c r="BR113" i="2" s="1"/>
  <c r="BM66" i="2"/>
  <c r="BR66" i="2" s="1"/>
  <c r="BM48" i="2"/>
  <c r="BM42" i="2"/>
  <c r="BM23" i="2"/>
  <c r="BM7" i="2"/>
  <c r="BM62" i="2"/>
  <c r="BR62" i="2" s="1"/>
  <c r="BM35" i="2"/>
  <c r="BM38" i="2"/>
  <c r="BM56" i="2"/>
  <c r="AK2" i="2"/>
  <c r="BM19" i="2"/>
  <c r="BM125" i="2"/>
  <c r="BR125" i="2" s="1"/>
  <c r="BM126" i="2"/>
  <c r="BR126" i="2" s="1"/>
  <c r="BM21" i="2"/>
  <c r="BM111" i="2"/>
  <c r="BR111" i="2" s="1"/>
  <c r="BM64" i="2"/>
  <c r="BR64" i="2" s="1"/>
  <c r="BM88" i="2"/>
  <c r="BR88" i="2" s="1"/>
  <c r="BM104" i="2"/>
  <c r="BR104" i="2" s="1"/>
  <c r="BM46" i="2"/>
  <c r="BM5" i="2"/>
  <c r="BM45" i="2"/>
  <c r="BM89" i="2"/>
  <c r="BR89" i="2" s="1"/>
  <c r="BM25" i="2"/>
  <c r="BN105" i="2" l="1"/>
  <c r="BN48" i="2"/>
  <c r="BR48" i="2"/>
  <c r="BN66" i="2"/>
  <c r="BN46" i="2"/>
  <c r="BR46" i="2"/>
  <c r="BN76" i="2"/>
  <c r="BN55" i="2"/>
  <c r="BR55" i="2"/>
  <c r="BN7" i="2"/>
  <c r="BR7" i="2"/>
  <c r="BN23" i="2"/>
  <c r="BR23" i="2"/>
  <c r="BN42" i="2"/>
  <c r="BR42" i="2"/>
  <c r="BN89" i="2"/>
  <c r="BN9" i="2"/>
  <c r="BR9" i="2"/>
  <c r="BN16" i="2"/>
  <c r="BR16" i="2"/>
  <c r="BN43" i="2"/>
  <c r="BR43" i="2"/>
  <c r="BN64" i="2"/>
  <c r="BN71" i="2"/>
  <c r="BN72" i="2"/>
  <c r="BN113" i="2"/>
  <c r="BN92" i="2"/>
  <c r="BN14" i="2"/>
  <c r="BR14" i="2"/>
  <c r="BN67" i="2"/>
  <c r="BN8" i="2"/>
  <c r="BR8" i="2"/>
  <c r="BN112" i="2"/>
  <c r="BN18" i="2"/>
  <c r="BR18" i="2"/>
  <c r="BN80" i="2"/>
  <c r="BN51" i="2"/>
  <c r="BR51" i="2"/>
  <c r="BN11" i="2"/>
  <c r="BR11" i="2"/>
  <c r="BN25" i="2"/>
  <c r="BR25" i="2"/>
  <c r="BN75" i="2"/>
  <c r="BN57" i="2"/>
  <c r="BR57" i="2"/>
  <c r="BN130" i="2"/>
  <c r="BN77" i="2"/>
  <c r="BN127" i="2"/>
  <c r="BN32" i="2"/>
  <c r="BR32" i="2"/>
  <c r="BN125" i="2"/>
  <c r="BN90" i="2"/>
  <c r="BN12" i="2"/>
  <c r="BR12" i="2"/>
  <c r="BN109" i="2"/>
  <c r="BN100" i="2"/>
  <c r="BN45" i="2"/>
  <c r="BR45" i="2"/>
  <c r="BN26" i="2"/>
  <c r="BR26" i="2"/>
  <c r="BN104" i="2"/>
  <c r="BN30" i="2"/>
  <c r="BR30" i="2"/>
  <c r="BN24" i="2"/>
  <c r="BR24" i="2"/>
  <c r="BN15" i="2"/>
  <c r="BR15" i="2"/>
  <c r="BN27" i="2"/>
  <c r="BR27" i="2"/>
  <c r="BN129" i="2"/>
  <c r="BN13" i="2"/>
  <c r="BR13" i="2"/>
  <c r="BN126" i="2"/>
  <c r="BN69" i="2"/>
  <c r="BN22" i="2"/>
  <c r="BR22" i="2"/>
  <c r="BN85" i="2"/>
  <c r="BN29" i="2"/>
  <c r="BR29" i="2"/>
  <c r="BN83" i="2"/>
  <c r="BN73" i="2"/>
  <c r="BN17" i="2"/>
  <c r="BR17" i="2"/>
  <c r="BN63" i="2"/>
  <c r="BN110" i="2"/>
  <c r="BN99" i="2"/>
  <c r="BN82" i="2"/>
  <c r="BN106" i="2"/>
  <c r="BN34" i="2"/>
  <c r="BR34" i="2"/>
  <c r="BN95" i="2"/>
  <c r="BN37" i="2"/>
  <c r="BR37" i="2"/>
  <c r="BN33" i="2"/>
  <c r="BR33" i="2"/>
  <c r="BN5" i="2"/>
  <c r="BR5" i="2"/>
  <c r="BN58" i="2"/>
  <c r="BN122" i="2"/>
  <c r="BN97" i="2"/>
  <c r="BN111" i="2"/>
  <c r="BN49" i="2"/>
  <c r="BR49" i="2"/>
  <c r="BN94" i="2"/>
  <c r="BN4" i="2"/>
  <c r="BR4" i="2"/>
  <c r="BN115" i="2"/>
  <c r="BN70" i="2"/>
  <c r="BN119" i="2"/>
  <c r="BN65" i="2"/>
  <c r="BN52" i="2"/>
  <c r="BR52" i="2"/>
  <c r="BN47" i="2"/>
  <c r="BR47" i="2"/>
  <c r="BN56" i="2"/>
  <c r="BR56" i="2"/>
  <c r="BN81" i="2"/>
  <c r="BN28" i="2"/>
  <c r="BR28" i="2"/>
  <c r="BN68" i="2"/>
  <c r="BN114" i="2"/>
  <c r="BN102" i="2"/>
  <c r="BN120" i="2"/>
  <c r="BN40" i="2"/>
  <c r="BR40" i="2"/>
  <c r="BN107" i="2"/>
  <c r="BN103" i="2"/>
  <c r="BN93" i="2"/>
  <c r="BN79" i="2"/>
  <c r="BN54" i="2"/>
  <c r="BR54" i="2"/>
  <c r="BN98" i="2"/>
  <c r="BN31" i="2"/>
  <c r="BR31" i="2"/>
  <c r="BN88" i="2"/>
  <c r="BN86" i="2"/>
  <c r="BN96" i="2"/>
  <c r="BN87" i="2"/>
  <c r="BN21" i="2"/>
  <c r="BR21" i="2"/>
  <c r="BN117" i="2"/>
  <c r="BN101" i="2"/>
  <c r="BN50" i="2"/>
  <c r="BR50" i="2"/>
  <c r="BN121" i="2"/>
  <c r="BN19" i="2"/>
  <c r="BR19" i="2"/>
  <c r="BN6" i="2"/>
  <c r="BR6" i="2"/>
  <c r="BN74" i="2"/>
  <c r="BN39" i="2"/>
  <c r="BR39" i="2"/>
  <c r="BN3" i="2"/>
  <c r="BR3" i="2"/>
  <c r="BN38" i="2"/>
  <c r="BR38" i="2"/>
  <c r="BN60" i="2"/>
  <c r="BN35" i="2"/>
  <c r="BR35" i="2"/>
  <c r="BN116" i="2"/>
  <c r="BN62" i="2"/>
  <c r="BN118" i="2"/>
  <c r="BN44" i="2"/>
  <c r="BR44" i="2"/>
  <c r="BN123" i="2"/>
  <c r="BN84" i="2"/>
  <c r="BN91" i="2"/>
  <c r="BM2" i="2"/>
  <c r="BN2" i="2" l="1"/>
  <c r="BN131" i="2" s="1"/>
  <c r="D8" i="12" s="1"/>
  <c r="E8" i="12" s="1"/>
  <c r="F8" i="12" s="1"/>
  <c r="F9" i="12" s="1"/>
  <c r="BR2" i="2"/>
  <c r="BR131" i="2" s="1"/>
  <c r="BM131" i="2"/>
  <c r="BF131" i="2"/>
  <c r="AK131" i="2"/>
  <c r="BC131" i="2"/>
  <c r="AL131" i="2"/>
  <c r="AM131" i="2"/>
  <c r="BE131" i="2"/>
  <c r="BG131" i="2"/>
  <c r="AZ131" i="2"/>
  <c r="AU131" i="2"/>
  <c r="BI131" i="2"/>
  <c r="AP131" i="2"/>
  <c r="AS131" i="2"/>
  <c r="BA131" i="2"/>
  <c r="AN131" i="2"/>
  <c r="AX131" i="2"/>
  <c r="AQ131" i="2"/>
  <c r="AV131" i="2"/>
  <c r="AY131" i="2"/>
  <c r="BB131" i="2"/>
  <c r="BD131" i="2"/>
  <c r="AT131" i="2"/>
  <c r="AR131" i="2"/>
  <c r="AO131" i="2"/>
  <c r="BH131" i="2"/>
  <c r="AW131" i="2"/>
  <c r="E9" i="12" l="1"/>
  <c r="G8" i="12"/>
  <c r="G9" i="12" s="1"/>
  <c r="D9" i="12"/>
  <c r="H8" i="12"/>
  <c r="I8" i="12" l="1"/>
  <c r="H9" i="12"/>
  <c r="G10" i="12" s="1"/>
  <c r="H16" i="12" l="1"/>
</calcChain>
</file>

<file path=xl/comments1.xml><?xml version="1.0" encoding="utf-8"?>
<comments xmlns="http://schemas.openxmlformats.org/spreadsheetml/2006/main">
  <authors>
    <author>Danna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Danna:</t>
        </r>
        <r>
          <rPr>
            <sz val="9"/>
            <color indexed="81"/>
            <rFont val="Tahoma"/>
            <family val="2"/>
          </rPr>
          <t xml:space="preserve">
solo hay 9 en julio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Danna:</t>
        </r>
        <r>
          <rPr>
            <sz val="9"/>
            <color indexed="81"/>
            <rFont val="Tahoma"/>
            <family val="2"/>
          </rPr>
          <t xml:space="preserve">
si pero hay 5 en julio</t>
        </r>
      </text>
    </comment>
  </commentList>
</comments>
</file>

<file path=xl/comments2.xml><?xml version="1.0" encoding="utf-8"?>
<comments xmlns="http://schemas.openxmlformats.org/spreadsheetml/2006/main">
  <authors>
    <author>Danna</author>
    <author>Danna Salomé Martínez Ramírez</author>
  </authors>
  <commentList>
    <comment ref="J34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39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tenia error en la cedula</t>
        </r>
      </text>
    </comment>
    <comment ref="B42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 tenia</t>
        </r>
      </text>
    </comment>
    <comment ref="B48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
</t>
        </r>
      </text>
    </comment>
    <comment ref="J100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 y retiro</t>
        </r>
      </text>
    </comment>
    <comment ref="J102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11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115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error en la cedula</t>
        </r>
      </text>
    </comment>
    <comment ref="J169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76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91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A199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ESTA OPERARIA ESTA EN EL CADE PATIO BONITO</t>
        </r>
      </text>
    </comment>
    <comment ref="J208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</commentList>
</comments>
</file>

<file path=xl/sharedStrings.xml><?xml version="1.0" encoding="utf-8"?>
<sst xmlns="http://schemas.openxmlformats.org/spreadsheetml/2006/main" count="2540" uniqueCount="895">
  <si>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</si>
  <si>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</si>
  <si>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</si>
  <si>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</si>
  <si>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</si>
  <si>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</si>
  <si>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</si>
  <si>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</si>
  <si>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</si>
  <si>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</si>
  <si>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</si>
  <si>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</si>
  <si>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</si>
  <si>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</si>
  <si>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</si>
  <si>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</si>
  <si>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</si>
  <si>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</si>
  <si>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</si>
  <si>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</si>
  <si>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</si>
  <si>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</si>
  <si>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</si>
  <si>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</si>
  <si>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</si>
  <si>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</si>
  <si>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</si>
  <si>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</si>
  <si>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</si>
  <si>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</si>
  <si>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</si>
  <si>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</si>
  <si>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</si>
  <si>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</si>
  <si>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</si>
  <si>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</si>
  <si>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</si>
  <si>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</si>
  <si>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</si>
  <si>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</si>
  <si>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</si>
  <si>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</si>
  <si>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</si>
  <si>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</si>
  <si>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</si>
  <si>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</si>
  <si>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</si>
  <si>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</si>
  <si>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</si>
  <si>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</si>
  <si>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</si>
  <si>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</si>
  <si>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</si>
  <si>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</si>
  <si>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</si>
  <si>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</si>
  <si>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</si>
  <si>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</si>
  <si>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</si>
  <si>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</si>
  <si>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</si>
  <si>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</si>
  <si>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</si>
  <si>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</si>
  <si>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</si>
  <si>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</si>
  <si>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</si>
  <si>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</si>
  <si>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</si>
  <si>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</si>
  <si>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</si>
  <si>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</si>
  <si>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</si>
  <si>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</si>
  <si>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</si>
  <si>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</si>
  <si>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</si>
  <si>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</si>
  <si>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</si>
  <si>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</si>
  <si>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</si>
  <si>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</si>
  <si>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</si>
  <si>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</si>
  <si>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</si>
  <si>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</si>
  <si>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</si>
  <si>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</si>
  <si>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</si>
  <si>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</si>
  <si>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</si>
  <si>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</si>
  <si>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</si>
  <si>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</si>
  <si>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</si>
  <si>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</si>
  <si>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</si>
  <si>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</si>
  <si>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</si>
  <si>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</si>
  <si>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</si>
  <si>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</si>
  <si>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</si>
  <si>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</si>
  <si>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</si>
  <si>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</si>
  <si>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</si>
  <si>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</si>
  <si>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</si>
  <si>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</si>
  <si>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</si>
  <si>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</si>
  <si>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</si>
  <si>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</si>
  <si>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</si>
  <si>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</si>
  <si>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</si>
  <si>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</si>
  <si>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</si>
  <si>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</si>
  <si>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</si>
  <si>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</si>
  <si>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</si>
  <si>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</si>
  <si>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</si>
  <si>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</si>
  <si>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</si>
  <si>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</si>
  <si>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</si>
  <si>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</si>
  <si>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</si>
  <si>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</si>
  <si>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</si>
  <si>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</si>
  <si>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</si>
  <si>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</si>
  <si>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</si>
  <si>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</si>
  <si>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</si>
  <si>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</si>
  <si>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</si>
  <si>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</si>
  <si>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</si>
  <si>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</si>
  <si>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</si>
  <si>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</si>
  <si>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</si>
  <si>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</si>
  <si>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</si>
  <si>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</si>
  <si>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</si>
  <si>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</si>
  <si>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</si>
  <si>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</si>
  <si>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</si>
  <si>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</si>
  <si>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</si>
  <si>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</si>
  <si>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</si>
  <si>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</si>
  <si>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</si>
  <si>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</si>
  <si>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</si>
  <si>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</si>
  <si>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</si>
  <si>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</si>
  <si>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</si>
  <si>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</si>
  <si>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</si>
  <si>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</si>
  <si>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</si>
  <si>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</si>
  <si>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</si>
  <si>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</si>
  <si>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</si>
  <si>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</si>
  <si>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</si>
  <si>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</si>
  <si>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</si>
  <si>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</si>
  <si>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</si>
  <si>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</si>
  <si>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</si>
  <si>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</si>
  <si>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</si>
  <si>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</si>
  <si>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</si>
  <si>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</si>
  <si>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</si>
  <si>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</si>
  <si>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</si>
  <si>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</si>
  <si>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</si>
  <si>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</si>
  <si>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</si>
  <si>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</si>
  <si>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</si>
  <si>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</si>
  <si>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</si>
  <si>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</si>
  <si>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</si>
  <si>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</si>
  <si>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</si>
  <si>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</si>
  <si>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</si>
  <si>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</si>
  <si>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</si>
  <si>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</si>
  <si>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</si>
  <si>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</si>
  <si>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</si>
  <si>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</si>
  <si>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</si>
  <si>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</si>
  <si>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</si>
  <si>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</si>
  <si>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</si>
  <si>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</si>
  <si>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</si>
  <si>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</si>
  <si>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</si>
  <si>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</si>
  <si>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</si>
  <si>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</si>
  <si>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</si>
  <si>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</si>
  <si>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</si>
  <si>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</si>
  <si>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</si>
  <si>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</si>
  <si>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</si>
  <si>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</si>
  <si>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</si>
  <si>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</si>
  <si>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</si>
  <si>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</si>
  <si>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</si>
  <si>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</si>
  <si>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</si>
  <si>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</si>
  <si>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</si>
  <si>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</si>
  <si>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</si>
  <si>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</si>
  <si>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</si>
  <si>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</si>
  <si>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</si>
  <si>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</si>
  <si>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</si>
  <si>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</si>
  <si>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</si>
  <si>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</si>
  <si>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</si>
  <si>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</si>
  <si>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</si>
  <si>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</si>
  <si>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</si>
  <si>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</si>
  <si>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</si>
  <si>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</si>
  <si>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</si>
  <si>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</si>
  <si>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</si>
  <si>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</si>
  <si>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</si>
  <si>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</si>
  <si>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</si>
  <si>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</si>
  <si>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</si>
  <si>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</si>
  <si>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</si>
  <si>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</si>
  <si>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</si>
  <si>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</si>
  <si>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</si>
  <si>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</si>
  <si>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</si>
  <si>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</si>
  <si>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</si>
  <si>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</si>
  <si>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</si>
  <si>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</si>
  <si>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</si>
  <si>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</si>
  <si>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</si>
  <si>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</si>
  <si>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</si>
  <si>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</si>
  <si>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</si>
  <si>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</si>
  <si>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</si>
  <si>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</si>
  <si>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</si>
  <si>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</si>
  <si>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</si>
  <si>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</si>
  <si>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</si>
  <si>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</si>
  <si>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</si>
  <si>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</si>
  <si>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</si>
  <si>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</si>
  <si>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</si>
  <si>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</si>
  <si>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</si>
  <si>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</si>
  <si>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</si>
  <si>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</si>
  <si>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</si>
  <si>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</si>
  <si>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</si>
  <si>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</si>
  <si>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</si>
  <si>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</si>
  <si>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</si>
  <si>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</si>
  <si>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</si>
  <si>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</si>
  <si>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</si>
  <si>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</si>
  <si>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</si>
  <si>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</si>
  <si>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</si>
  <si>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</si>
  <si>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</si>
  <si>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</si>
  <si>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</si>
  <si>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</si>
  <si>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</si>
  <si>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</si>
  <si>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</si>
  <si>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</si>
  <si>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</si>
  <si>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</si>
  <si>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</si>
  <si>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</si>
  <si>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</si>
  <si>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</si>
  <si>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</si>
  <si>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</si>
  <si>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</si>
  <si>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</si>
  <si>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</si>
  <si>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</si>
  <si>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</si>
  <si>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</si>
  <si>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</si>
  <si>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</si>
  <si>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</si>
  <si>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</si>
  <si>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</si>
  <si>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</si>
  <si>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</si>
  <si>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</si>
  <si>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</si>
  <si>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</si>
  <si>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</si>
  <si>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</si>
  <si>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</si>
  <si>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</si>
  <si>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</si>
  <si>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</si>
  <si>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</si>
  <si>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</si>
  <si>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</si>
  <si>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</si>
  <si>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</si>
  <si>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</si>
  <si>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</si>
  <si>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</si>
  <si>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</si>
  <si>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</si>
  <si>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</si>
  <si>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</si>
  <si>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</si>
  <si>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</si>
  <si>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</si>
  <si>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</si>
  <si>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</si>
  <si>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</si>
  <si>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</si>
  <si>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</si>
  <si>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</si>
  <si>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</si>
  <si>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</si>
  <si>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</si>
  <si>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</si>
  <si>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</si>
  <si>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</si>
  <si>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</si>
  <si>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</si>
  <si>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</si>
  <si>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</si>
  <si>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</si>
  <si>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</si>
  <si>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</si>
  <si>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</si>
  <si>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</si>
  <si>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</si>
  <si>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</si>
  <si>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</si>
  <si>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</si>
  <si>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</si>
  <si>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</si>
  <si>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</si>
  <si>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</si>
  <si>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</si>
  <si>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</si>
  <si>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</si>
  <si>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</si>
  <si>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</si>
  <si>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</si>
  <si>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</si>
  <si>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</si>
  <si>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</si>
  <si>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</si>
  <si>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</si>
  <si>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</si>
  <si>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</si>
  <si>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</si>
  <si>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</si>
  <si>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</si>
  <si>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</si>
  <si>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</si>
  <si>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</si>
  <si>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</si>
  <si>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</si>
  <si>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</si>
  <si>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</si>
  <si>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</si>
  <si>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</si>
  <si>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</si>
  <si>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</si>
  <si>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</si>
  <si>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</si>
  <si>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</si>
  <si>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</si>
  <si>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</si>
  <si>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</si>
  <si>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</si>
  <si>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</si>
  <si>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</si>
  <si>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</si>
  <si>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</si>
  <si>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</si>
  <si>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</si>
  <si>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</si>
  <si>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</si>
  <si>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</si>
  <si>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</si>
  <si>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</si>
  <si>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</si>
  <si>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</si>
  <si>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</si>
  <si>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</si>
  <si>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</si>
  <si>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</si>
  <si>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</si>
  <si>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</si>
  <si>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</si>
  <si>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</si>
  <si>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</si>
  <si>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</si>
  <si>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</si>
  <si>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</si>
  <si>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</si>
  <si>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</si>
  <si>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</si>
  <si>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</si>
  <si>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</si>
  <si>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</si>
  <si>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</si>
  <si>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</si>
  <si>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</si>
  <si>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</si>
  <si>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</si>
  <si>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</si>
  <si>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</si>
  <si>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</si>
  <si>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</si>
  <si>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</si>
  <si>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</si>
  <si>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</si>
  <si>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</si>
  <si>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</si>
  <si>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</si>
  <si>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</si>
  <si>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</si>
  <si>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</si>
  <si>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</si>
  <si>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</si>
  <si>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</si>
  <si>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</si>
  <si>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</si>
  <si>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</si>
  <si>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</si>
  <si>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</si>
  <si>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</si>
  <si>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</si>
  <si>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</si>
  <si>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</si>
  <si>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</si>
  <si>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</si>
  <si>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</si>
  <si>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</si>
  <si>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</si>
  <si>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</si>
  <si>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</si>
  <si>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</si>
  <si>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</si>
  <si>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</si>
  <si>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</si>
  <si>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</si>
  <si>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</si>
  <si>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</si>
  <si>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</si>
  <si>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</si>
  <si>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</si>
  <si>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</si>
  <si>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</si>
  <si>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</si>
  <si>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</si>
  <si>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</si>
  <si>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</si>
  <si>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</si>
  <si>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</si>
  <si>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</si>
  <si>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</si>
  <si>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</si>
  <si>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</si>
  <si>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</si>
  <si>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</si>
  <si>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</si>
  <si>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</si>
  <si>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</si>
  <si>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</si>
  <si>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</si>
  <si>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</si>
  <si>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</si>
  <si>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</si>
  <si>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</si>
  <si>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</si>
  <si>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</si>
  <si>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</si>
  <si>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</si>
  <si>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</si>
  <si>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</si>
  <si>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</si>
  <si>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</si>
  <si>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</si>
  <si>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</si>
  <si>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</si>
  <si>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</si>
  <si>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</si>
  <si>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</si>
  <si>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</si>
  <si>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</si>
  <si>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</si>
  <si>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</si>
  <si>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</si>
  <si>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</si>
  <si>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</si>
  <si>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</si>
  <si>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</si>
  <si>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</si>
  <si>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</si>
  <si>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</si>
  <si>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</si>
  <si>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</si>
  <si>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</si>
  <si>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</si>
  <si>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</si>
  <si>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</si>
  <si>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</si>
  <si>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</si>
  <si>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</si>
  <si>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</si>
  <si>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</si>
  <si>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</si>
  <si>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</si>
  <si>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</si>
  <si>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</si>
  <si>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</si>
  <si>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</si>
  <si>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</si>
  <si>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</si>
  <si>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</si>
  <si>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</si>
  <si>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</si>
  <si>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</si>
  <si>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</si>
  <si>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</si>
  <si>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</si>
  <si>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</si>
  <si>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</si>
  <si>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</si>
  <si>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</si>
  <si>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</si>
  <si>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</si>
  <si>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</si>
  <si>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</si>
  <si>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</si>
  <si>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</si>
  <si>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</si>
  <si>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</si>
  <si>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</si>
  <si>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</si>
  <si>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</si>
  <si>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</si>
  <si>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</si>
  <si>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</si>
  <si>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</si>
  <si>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</si>
  <si>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</si>
  <si>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</si>
  <si>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</si>
  <si>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</si>
  <si>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</si>
  <si>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</si>
  <si>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</si>
  <si>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</si>
  <si>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</si>
  <si>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</si>
  <si>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</si>
  <si>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</si>
  <si>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</si>
  <si>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</si>
  <si>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</si>
  <si>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</si>
  <si>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</si>
  <si>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</si>
  <si>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</si>
  <si>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</si>
  <si>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</si>
  <si>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</si>
  <si>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</si>
  <si>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</si>
  <si>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</si>
  <si>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</si>
  <si>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</si>
  <si>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</si>
  <si>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</si>
  <si>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</si>
  <si>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</si>
  <si>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</si>
  <si>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</si>
  <si>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</si>
  <si>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</si>
  <si>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</si>
  <si>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</si>
  <si>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</si>
  <si>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</si>
  <si>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</si>
  <si>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</si>
  <si>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</si>
  <si>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</si>
  <si>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</si>
  <si>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</si>
  <si>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</si>
  <si>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</si>
  <si>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</si>
  <si>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</si>
  <si>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</si>
  <si>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</si>
  <si>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</si>
  <si>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</si>
  <si>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</si>
  <si>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</si>
  <si>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</si>
  <si>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</si>
  <si>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</si>
  <si>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</si>
  <si>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</si>
  <si>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</si>
  <si>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</si>
  <si>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</si>
  <si>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</si>
  <si>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</si>
  <si>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TOTAL MES</t>
  </si>
  <si>
    <t>VALOR TOTAL CON IVA Y AIU</t>
  </si>
  <si>
    <t>TOTAL CANTIDADES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</si>
  <si>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</si>
  <si>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</si>
  <si>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</si>
  <si>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</si>
  <si>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</si>
  <si>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</si>
  <si>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</si>
  <si>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</si>
  <si>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</si>
  <si>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</si>
  <si>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</si>
  <si>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</si>
  <si>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</si>
  <si>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</si>
  <si>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</si>
  <si>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</si>
  <si>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</si>
  <si>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</si>
  <si>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</si>
  <si>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</si>
  <si>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</si>
  <si>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</si>
  <si>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</si>
  <si>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</si>
  <si>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</si>
  <si>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</si>
  <si>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</si>
  <si>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</si>
  <si>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</si>
  <si>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</si>
  <si>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</si>
  <si>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</si>
  <si>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</si>
  <si>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</si>
  <si>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</si>
  <si>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</si>
  <si>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</si>
  <si>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</si>
  <si>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</si>
  <si>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</si>
  <si>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</si>
  <si>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</si>
  <si>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</si>
  <si>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</si>
  <si>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</si>
  <si>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Subtotal</t>
  </si>
  <si>
    <t>Servicio de Personal</t>
  </si>
  <si>
    <t>Insumos de aseo y Cafetería y maquinaria</t>
  </si>
  <si>
    <t>IVA19%</t>
  </si>
  <si>
    <t>VALIDACIÓN</t>
  </si>
  <si>
    <t>DIFERENCIA</t>
  </si>
  <si>
    <t>MATALLANA</t>
  </si>
  <si>
    <t>ASCENCION</t>
  </si>
  <si>
    <t>GREGORIO</t>
  </si>
  <si>
    <t>VANEGAS</t>
  </si>
  <si>
    <t>NIDIA</t>
  </si>
  <si>
    <t>CALDERON</t>
  </si>
  <si>
    <t>PERSONAL</t>
  </si>
  <si>
    <t>VALOR SIN IVA - AIU</t>
  </si>
  <si>
    <t>Bolsas plásticas 21 (Compra)</t>
  </si>
  <si>
    <t>Bolsas plásticas 23 (Compra)</t>
  </si>
  <si>
    <t>UMAÑA</t>
  </si>
  <si>
    <t>Termo para café 2 (Compra)</t>
  </si>
  <si>
    <t>aiu 10%</t>
  </si>
  <si>
    <t>iva 19%</t>
  </si>
  <si>
    <t>total</t>
  </si>
  <si>
    <t>diferencia</t>
  </si>
  <si>
    <t>O2120201003053532103 Jabones líquidos para lavar</t>
  </si>
  <si>
    <t>O2120201003053532101 Jabones en pasta para lavar</t>
  </si>
  <si>
    <t>O2120201003053532104 Jabones industriales</t>
  </si>
  <si>
    <t>O2120201003053532105 Jabones de tocador</t>
  </si>
  <si>
    <t>O2120201003043466401 Desinfectantes</t>
  </si>
  <si>
    <t>O2120201003033335004 Varsol-disolvente núm. 4</t>
  </si>
  <si>
    <t>O2120201003053532201 Detergentes en polvo</t>
  </si>
  <si>
    <t>O2120201003053532204 Preparaciones para limpiar vidrios</t>
  </si>
  <si>
    <t>O2120201003043424014 Hipoclorito de sodio</t>
  </si>
  <si>
    <t>O2120201003053533202 Ceras para pisos</t>
  </si>
  <si>
    <t>O2120201003053549945 Productos químicos especiales para tratamiento de pisos</t>
  </si>
  <si>
    <t>O2120201003053533102 Purificadores líquidos de ambiente</t>
  </si>
  <si>
    <t>O2120201003033335001 Solventes para insecticida</t>
  </si>
  <si>
    <t>O2120201002072792104 Fieltros de algodón</t>
  </si>
  <si>
    <t>O2120201004024291231 Esponjas y esponjillas metálicas</t>
  </si>
  <si>
    <t>O2120201003083899302 Escobas</t>
  </si>
  <si>
    <t>O2120201004024299201 Mangos metálicos</t>
  </si>
  <si>
    <t>O2120201003083899303 Cepillos para lavar o fregar</t>
  </si>
  <si>
    <t>O2120201003063641001 Bolsas de material plástico sin impresión</t>
  </si>
  <si>
    <t>O2120201002082823803 Guantes de fibras artificiales y sintéticas</t>
  </si>
  <si>
    <t>O2120201003023213101 Papel del tipo utilizado para papel higiénico</t>
  </si>
  <si>
    <t>O2120201003023219304 Toallas de papel</t>
  </si>
  <si>
    <t>O2120201003023219303 Pañuelos de papel</t>
  </si>
  <si>
    <t>O2120201003023219907 Vasos de papel o cartón</t>
  </si>
  <si>
    <t>O2120201003013191409 Aplicadores, bajalenguas y otros para usos higiénicos, de madera</t>
  </si>
  <si>
    <t>O2120201003023213102 Papel para servilletas, toallas y similares</t>
  </si>
  <si>
    <t>O2120201002072719007 Filtros de material textil, para usos técnicos e industriales</t>
  </si>
  <si>
    <t>O2120201003073719199 Envases n.c.p. de vidrio</t>
  </si>
  <si>
    <t>O2120201002032352001 Azúcar refinada</t>
  </si>
  <si>
    <t>O2120201002032399921 Productos aromáticos diversos</t>
  </si>
  <si>
    <t>O2120201002032391101 Té elaborado</t>
  </si>
  <si>
    <t>O2120201002042441001 Agua purificada (envasada)</t>
  </si>
  <si>
    <t>O2120201003063694016 Recogedores plásticos de basura</t>
  </si>
  <si>
    <t>O21202020070373122 Servicios de arrendamiento o de alquiler de maquinaria y equipo de construcción sin operario</t>
  </si>
  <si>
    <t>O2120201003073719305 Vasos y jarros de vidrio</t>
  </si>
  <si>
    <t>O2120201003073722101 Vajillas de loza-pedernal</t>
  </si>
  <si>
    <t>O2120201003063694012 Recipientes de material plástico-canecas para la basura</t>
  </si>
  <si>
    <t>O21202020070373230 Servicios de arrendamiento sin opción de compra de muebles y otros aparatos domésticos</t>
  </si>
  <si>
    <t>O2120201002072719009 Paños absorbentes desechables para uso doméstico</t>
  </si>
  <si>
    <t>O2120201002072732007 Mechas para trapero</t>
  </si>
  <si>
    <t>O2120201002032381302 Café molido</t>
  </si>
  <si>
    <t>O2120201002032382103 Café instantáneo aglomerado o atomizado</t>
  </si>
  <si>
    <t>SUSPEDES</t>
  </si>
  <si>
    <t>DEICY</t>
  </si>
  <si>
    <t>PRADA</t>
  </si>
  <si>
    <t>SERGIO</t>
  </si>
  <si>
    <t>TREMONT</t>
  </si>
  <si>
    <t>GALICIA</t>
  </si>
  <si>
    <t>YERUBBYANNIS</t>
  </si>
  <si>
    <t>SANDOVAL</t>
  </si>
  <si>
    <t>PRENS</t>
  </si>
  <si>
    <t>YONATAN</t>
  </si>
  <si>
    <t>JAVIER</t>
  </si>
  <si>
    <t>MADRIGAL</t>
  </si>
  <si>
    <t>ENRIQUE</t>
  </si>
  <si>
    <t>Total de Servicios de arrendamiento sin opción de compra de muebles y otros aparatos domésticos</t>
  </si>
  <si>
    <t>LO PAGADO</t>
  </si>
  <si>
    <t>total a pagar</t>
  </si>
  <si>
    <t>29 dias ok y LICENCIA NO REMUNERADA DEL 17 DE MAYO. NO SE CUBRIO</t>
  </si>
  <si>
    <t>del 01 al 29 de mayo estuvo en manzala lievano y a partir del 30 de mayo estuvo en supercade 20 de julio</t>
  </si>
  <si>
    <t>del 01 al 29 de mayo estuvo en supercade 20 de julio y a partir del 30 de mayo estuvo en manzala lievano</t>
  </si>
  <si>
    <t>28 DIAS OK e incapacidad 27 y 28 de mayo. no se cubrio</t>
  </si>
  <si>
    <t>28 DIAS OK e incapacidad el 3 y 4 de mayo y no se cubrio</t>
  </si>
  <si>
    <t>29 dias ok e incapacidad el 14 de mayo. no se cubrio</t>
  </si>
  <si>
    <t>27 dias ok y 22, 23 y 24 de mayo calamidad. No se cubre</t>
  </si>
  <si>
    <t>28 DIAS OK e incapacidad 24 y 25 de mayo. no se cubren</t>
  </si>
  <si>
    <t>Del 01 al 13 de mayo estuvo en manzana lievano y del 14 al 31 de mayo en CE Bosa</t>
  </si>
  <si>
    <t>Del 01 al 13 de mayo estuvo en el CE bosa y del 14 al 31 estuvo en manzana lievano</t>
  </si>
  <si>
    <t>Trabajo del 01 al 06 de mayo en manzana lievano y renuncio. En su reemplazo ingreso el 14 de mayo Gomez Valencia Mayre Luz</t>
  </si>
  <si>
    <t>VENECIA</t>
  </si>
  <si>
    <t>MAYRE</t>
  </si>
  <si>
    <t>Ingresa en reemplazo de Ramirez Torres Paola Andrea</t>
  </si>
  <si>
    <t>27 dias ok y 2, 3 Y 6 DE MAYO LICENCIA DE LUTO. NO SE CUBRIO</t>
  </si>
  <si>
    <t>16 dias OK Y EL 11 DE MAYO AUSENCIA INJUSTIFICADA. NO SE CUBRIO</t>
  </si>
  <si>
    <t xml:space="preserve">MARTIN </t>
  </si>
  <si>
    <t>28 DIAS OK y licencia no remunerada el 2 y 3 de mayo. no se cubrio</t>
  </si>
  <si>
    <t>28 DIAS OK e incapacidad 14 y 15 de mayo . No se cubrio</t>
  </si>
  <si>
    <t>06 de mayo</t>
  </si>
  <si>
    <t>Del 01 al 05 trabajo en archivo de bogota y el 6 se paso para americas y renuncio</t>
  </si>
  <si>
    <t>Del 01 al 05 trabajo en supercade amercias y del 06 al 31 de mayo estuvo en archivo</t>
  </si>
  <si>
    <t>28 DIAS OK e incaapcidad 14 y 15 de mayo. no se cubrio</t>
  </si>
  <si>
    <t>27 dias ok e incapacidad 21, 22 y 23 de mayo y no se cubrio</t>
  </si>
  <si>
    <t>solo 28 dias; porque el 16 y 17 tuvo incapacidad y no se cubrio</t>
  </si>
  <si>
    <t>Del 01 al 26 de mayo estuvo en el supercade CAD carrera 30 y del 27 al 31 de mayo estuvo en CE Rafael Uribe</t>
  </si>
  <si>
    <t>Del 01 al 26 de mayo estuvo en el supercade Bosa y del 27 al 31 de mayo estuvo en el supercade Cad carrea 30</t>
  </si>
  <si>
    <t>28 dias ok e  28 y 29 de mayo tuvo incapacidad no se cubrio</t>
  </si>
  <si>
    <t>28 dias ok 8 y 9 de mayo incapacidad; y no se cubrio</t>
  </si>
  <si>
    <t>solo 28 dias porque el 22 y 23 de mayo tuvo incapacidad y cubrio la supernumeraria Susan Katherine Perez Hernandez</t>
  </si>
  <si>
    <t>SUSAN</t>
  </si>
  <si>
    <t xml:space="preserve">El 22 y 23 de mayo cubrio a la operaria de aseo y cafeteria MONTOYA HERNANDEZ PAOLA ANDREA  del SuperCade Carrera 30 </t>
  </si>
  <si>
    <t>solo 13 dias porque tuvo incapacidad del 23 de abril al 07 de mayo y del 20 al 29 de mayo; la empresa indica que cubrio Nidia Mendez</t>
  </si>
  <si>
    <t>cubrio la incapacidad de Rodriguez Forero Luz Aurora del 01 al 07 de mayo y del 20 al 28 de mayo. Falta soportes de pago de seguridad social y pago de nomina</t>
  </si>
  <si>
    <t>Del 01 al 05 trabajo en supercade amercias y del 06 al 31 de mayo estuvo en manzana lievano</t>
  </si>
  <si>
    <t>SANABRIA</t>
  </si>
  <si>
    <t>CANCELADO</t>
  </si>
  <si>
    <t>GONZALO</t>
  </si>
  <si>
    <t>ALBERTO</t>
  </si>
  <si>
    <t>SOLO TRABAJO 8 DIAS (del 09 al 16 de mayo), DICE QUE FUE REEMPLAZADO POR SUPERNUMRARIA PERO NO DICE QUIEN</t>
  </si>
  <si>
    <t xml:space="preserve">Del 22 al 31 de mayo cubrio la renuncia del operario de mantenimiento Sanabria Cancelado Gonzalo Albero .FALTA SOPORTE DE SEGURIDAD SOCIAL Y PAGO DE NOMINA </t>
  </si>
  <si>
    <t>LEZAMA</t>
  </si>
  <si>
    <t>30 DE MAYO</t>
  </si>
  <si>
    <t>Ingreso el 08 de mayo y se retiro el 30 de mayo</t>
  </si>
  <si>
    <t>Del 01 al 26 de mayo estuvo en supercado 20 de julio y del 27 al 31 de mayo estuvo en supercade bosa</t>
  </si>
  <si>
    <t xml:space="preserve">Del 01 al 21 de mayo. cubrio el faltante del operario de mantenimiento de esta sede. FALTA SOPORTE DE SEGURIDAD SOCIAL Y PAGO DE NOMINA </t>
  </si>
  <si>
    <t>BOLIVAR</t>
  </si>
  <si>
    <t>MOSQUERA</t>
  </si>
  <si>
    <t>GIOVANNI</t>
  </si>
  <si>
    <t>30 de abril</t>
  </si>
  <si>
    <t>Ingreso para completar el equipo en esta sede</t>
  </si>
  <si>
    <t>solo 27 dias porque el 8, 9 y 10 de mayo tuvo incapacidad y no se cubrio</t>
  </si>
  <si>
    <t>Del 01 al 26 de mayo estuvo en el CE Rafael Uribe y del 27 al 31 de mayo estuvo en Supercade 20 de julio</t>
  </si>
  <si>
    <t>29 dias, ausencia injustificada el 11 de mayo y cubrio carolina calderon supernumeraria pero el 27 de mayo</t>
  </si>
  <si>
    <t>el 27 de mayo repone el dia 11 de mayo de Guerrero Betancouth Paola Andrea</t>
  </si>
  <si>
    <t>solo 29 dias porque tuvo incapacidad el 06/05/2024. No se cubrio</t>
  </si>
  <si>
    <t xml:space="preserve">28 DIAS OK Y 14 y 15 de mayo tuvo INCAPACIDAD. REPUSO EL 21 Y 22 DE MAYO LA SUPERNUMERARIA LOPEZ NEGRETE JULIA MARIA </t>
  </si>
  <si>
    <t>NEGRETE</t>
  </si>
  <si>
    <t xml:space="preserve">JULIA </t>
  </si>
  <si>
    <t>REPUSO EL 21 Y 22 DE MAYO LA INPACIDAD DEL 14 Y 15 DE MAYO DE ZAMORA QUINTERO AMALIA.  FALTA SEGURIDAD SOCIAL Y PAGO DE NOMINA DE ESTA SUPERNUMERARIA</t>
  </si>
  <si>
    <t>28 DIAS OK Y el 14 y 15 de mayo tuvo INCAPACIDAD. Cubrio Perez Susan Katerine</t>
  </si>
  <si>
    <t>Cubrio el 14 y 15 de mayo la incapacidad de Guerrero Chisaba Adriana Rocio.  FALTA SEGURIDAD SOCIAL Y PAGO DE NOMINA DE ESTA SUPERNUMERARIA</t>
  </si>
  <si>
    <t xml:space="preserve">28 DIAS OK Y 14 y 15 de mayo tuvo INCAPACIDAD. REPUSO EL 18 Y 20 DE MAYO LA SUPERNUMERARIA LOPEZ NEGRETE JULIA MARIA </t>
  </si>
  <si>
    <t>REPUSO EL 18 Y 20 DE MAYO LA INPACIDAD DEL 14 Y 15 DE MAYO DE PALACIOS ESCOBAR LEIDY JOHANNA.  FALTA SEGURIDAD SOCIAL Y PAGO DE NOMINA DE ESTA SUPERNUMERARIA</t>
  </si>
  <si>
    <t xml:space="preserve">28 DIAS OK el 15 y 16 de mayo tuvo INCAPACIDAD. REPUSO EL 16 Y 17 DE MAYO LA SUPERNUMERARIA LOPEZ NEGRETE JULIA MARIA </t>
  </si>
  <si>
    <t>REPUSO EL 16 Y 17 DE MAYO LA INPACIDAD DEL 15 Y 16 DE MAYO DE TAPIERO GONZALES YULY ANDREA. FALTA SEGURIDAD SOCIAL Y PAGO DE NOMINA DE ESTA SUPERNUMERARIA</t>
  </si>
  <si>
    <t>28 DIAS OK Y el 20 y 21 de mayo tuvo INCAPACIDAD. Los cubrio la operaria Flor garcia el 22 y 23 de mayo</t>
  </si>
  <si>
    <t>Repuso el 22 y 23 de mayo los dias 20 y 21 de mayo que tuvo incapacidad florez Quiroga Luz Mila</t>
  </si>
  <si>
    <t>solo 17 dias porque tuvo incapacidad 8, 9 y 10 de mayo y no se cubrio</t>
  </si>
  <si>
    <t>Del 01 al 16 de mayo cubrio al operario de mantenimiento que faltaba en esta sede y el 17 de mayo ingreso Rios Ochoa Oscar Alberto</t>
  </si>
  <si>
    <t>RIOS</t>
  </si>
  <si>
    <t>ingresa para completar el personal de la sede</t>
  </si>
  <si>
    <t>GARAVITO</t>
  </si>
  <si>
    <t>RICHARD</t>
  </si>
  <si>
    <t>INGRESA EL 17/05/2024 A LABORAR POR LA RENUNCIA DE SANDOVAL PRENS YONATAN JAVIER QUIEN SE FUE EL 30/04/2024</t>
  </si>
  <si>
    <t>solo 29 dias porque el 06/05/2024 tiene ausencia injustificada. y se repone el dia el 28 de mayo con la supernumeraria Carolina Calderon</t>
  </si>
  <si>
    <t xml:space="preserve">el 28 de mayo repone el dia 6 de mayo de Rodriguez Alvarez Jhon Edison </t>
  </si>
  <si>
    <t>solo 27 dias porque tuvo INCAPACIDAD DE TRES DIAS 21, 22 Y 23 DE MAYO DE 2024. no se cubrio</t>
  </si>
  <si>
    <t>CAPERA</t>
  </si>
  <si>
    <t>FAJARDO</t>
  </si>
  <si>
    <t>ingresa para completar el equipo</t>
  </si>
  <si>
    <t>ABANDONO DE CARGO EL DIA 30/04/2024.CUBRE LA SUPERNUMERARIA CAROLINA CALDERON GARCIA A PARTIR DEL DIA 07/05/2024. falta liquidacion</t>
  </si>
  <si>
    <t>El operario de mantenimiento MADRIGAL DIAZ LUIS ENRIQUE OPERARIO del Centro de Encuentro Rafael Uribe ABANDONO DE CARGO EL DIA 30/04/2024.CUBRE LA SUPERNUMERARIA CAROLINA CALDERON GARCIA A PARTIR DEL del 07 al 26 de mayo. Falta seguridad social y pago de nomina</t>
  </si>
  <si>
    <t>INGRESA A LABORAR EL DIA 27/05/2024 EN REEMPLAZO DEL COLABORADOR MADRIGAL DIAZ LUIS ENRIQUE POR  ABANDONO DE TRABAJO.</t>
  </si>
  <si>
    <t>Del 01 al 6 de mayo estuvo apoyando en manzana lievano pero sobra. Por eso no se cuenta</t>
  </si>
  <si>
    <t>INCAPACIDAD DESDE EL INICIO DEL CONTRATO</t>
  </si>
  <si>
    <t>Servicio de personal</t>
  </si>
  <si>
    <t>insumos y maquinaria</t>
  </si>
  <si>
    <t>Facturar del 29 al 31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</si>
</sst>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B0F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8" tint="0.39997558519241921"/>
      <name val="Arial"/>
      <family val="2"/>
    </font>
    <font>
      <sz val="9"/>
      <color theme="8" tint="0.3999755851924192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43" fontId="11" fillId="0" borderId="0" xfId="3" applyFont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11" fillId="0" borderId="1" xfId="6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43" fontId="6" fillId="6" borderId="1" xfId="3" applyFont="1" applyFill="1" applyBorder="1" applyAlignment="1" applyProtection="1">
      <alignment horizontal="center" vertical="center" wrapText="1"/>
      <protection hidden="1"/>
    </xf>
    <xf numFmtId="43" fontId="7" fillId="6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Alignment="1">
      <alignment vertical="center"/>
    </xf>
    <xf numFmtId="0" fontId="17" fillId="8" borderId="7" xfId="0" applyFont="1" applyFill="1" applyBorder="1" applyAlignment="1" applyProtection="1">
      <alignment horizontal="center" vertical="center" wrapText="1"/>
      <protection hidden="1"/>
    </xf>
    <xf numFmtId="0" fontId="17" fillId="8" borderId="8" xfId="0" applyFont="1" applyFill="1" applyBorder="1" applyAlignment="1" applyProtection="1">
      <alignment horizontal="center" vertical="center" wrapText="1"/>
      <protection hidden="1"/>
    </xf>
    <xf numFmtId="43" fontId="18" fillId="9" borderId="9" xfId="3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43" fontId="19" fillId="10" borderId="9" xfId="3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 shrinkToFit="1"/>
    </xf>
    <xf numFmtId="1" fontId="13" fillId="11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43" fontId="5" fillId="5" borderId="1" xfId="3" applyFont="1" applyFill="1" applyBorder="1" applyAlignment="1" applyProtection="1">
      <alignment horizontal="center" vertical="center" wrapText="1"/>
      <protection hidden="1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0" fillId="0" borderId="0" xfId="3" applyFont="1" applyBorder="1"/>
    <xf numFmtId="0" fontId="20" fillId="0" borderId="0" xfId="0" applyFont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27" fillId="0" borderId="1" xfId="0" applyFont="1" applyBorder="1" applyAlignment="1" applyProtection="1">
      <alignment horizontal="center" vertical="center" wrapText="1" readingOrder="1"/>
      <protection locked="0"/>
    </xf>
    <xf numFmtId="43" fontId="26" fillId="0" borderId="0" xfId="3" applyFont="1" applyFill="1" applyAlignment="1">
      <alignment horizontal="center" vertical="center"/>
    </xf>
    <xf numFmtId="43" fontId="0" fillId="0" borderId="0" xfId="0" applyNumberFormat="1"/>
    <xf numFmtId="0" fontId="2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26" fillId="0" borderId="0" xfId="3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right" vertical="center" wrapText="1"/>
      <protection hidden="1"/>
    </xf>
    <xf numFmtId="9" fontId="28" fillId="0" borderId="0" xfId="7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 wrapText="1"/>
      <protection hidden="1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0" fillId="13" borderId="21" xfId="0" applyFill="1" applyBorder="1" applyAlignment="1">
      <alignment horizontal="center" vertical="center" wrapText="1"/>
    </xf>
    <xf numFmtId="0" fontId="0" fillId="13" borderId="21" xfId="0" applyFill="1" applyBorder="1" applyAlignment="1">
      <alignment horizontal="center" vertical="center"/>
    </xf>
    <xf numFmtId="49" fontId="0" fillId="13" borderId="22" xfId="0" applyNumberForma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left"/>
    </xf>
    <xf numFmtId="0" fontId="20" fillId="0" borderId="1" xfId="3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" xfId="3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19" xfId="0" applyFont="1" applyBorder="1" applyAlignment="1">
      <alignment horizontal="left" vertical="center"/>
    </xf>
    <xf numFmtId="0" fontId="11" fillId="7" borderId="1" xfId="0" applyFont="1" applyFill="1" applyBorder="1" applyAlignment="1" applyProtection="1">
      <alignment horizontal="center" vertical="center" wrapText="1" readingOrder="1"/>
      <protection locked="0"/>
    </xf>
    <xf numFmtId="0" fontId="20" fillId="14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12" xfId="3" applyNumberFormat="1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43" fontId="12" fillId="2" borderId="4" xfId="8" applyNumberFormat="1" applyFont="1" applyFill="1" applyBorder="1" applyAlignment="1" applyProtection="1">
      <alignment horizontal="center" vertical="center" wrapText="1"/>
      <protection hidden="1"/>
    </xf>
    <xf numFmtId="43" fontId="3" fillId="2" borderId="4" xfId="8" applyNumberFormat="1" applyFont="1" applyFill="1" applyBorder="1" applyAlignment="1" applyProtection="1">
      <alignment horizontal="center" vertical="center" wrapText="1"/>
      <protection hidden="1"/>
    </xf>
    <xf numFmtId="43" fontId="3" fillId="2" borderId="0" xfId="8" applyNumberFormat="1" applyFont="1" applyFill="1" applyBorder="1" applyAlignment="1" applyProtection="1">
      <alignment horizontal="center" vertical="center" wrapText="1"/>
      <protection hidden="1"/>
    </xf>
    <xf numFmtId="43" fontId="11" fillId="0" borderId="1" xfId="8" applyNumberFormat="1" applyFont="1" applyFill="1" applyBorder="1" applyAlignment="1">
      <alignment horizontal="center" vertical="center"/>
    </xf>
    <xf numFmtId="43" fontId="26" fillId="0" borderId="0" xfId="3" applyFont="1" applyFill="1" applyBorder="1" applyAlignment="1" applyProtection="1">
      <alignment horizontal="right" vertical="center"/>
      <protection hidden="1"/>
    </xf>
    <xf numFmtId="43" fontId="26" fillId="0" borderId="0" xfId="3" applyFont="1" applyFill="1" applyAlignment="1">
      <alignment horizontal="right" vertical="center"/>
    </xf>
    <xf numFmtId="0" fontId="28" fillId="0" borderId="26" xfId="0" applyFont="1" applyBorder="1" applyAlignment="1" applyProtection="1">
      <alignment horizontal="center" vertical="center" wrapText="1"/>
      <protection hidden="1"/>
    </xf>
    <xf numFmtId="43" fontId="26" fillId="0" borderId="28" xfId="0" applyNumberFormat="1" applyFont="1" applyBorder="1" applyAlignment="1">
      <alignment vertical="center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29" fillId="13" borderId="31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3" fontId="26" fillId="0" borderId="12" xfId="3" applyFont="1" applyFill="1" applyBorder="1" applyAlignment="1">
      <alignment horizontal="center" vertical="center"/>
    </xf>
    <xf numFmtId="43" fontId="26" fillId="0" borderId="32" xfId="3" applyFont="1" applyFill="1" applyBorder="1" applyAlignment="1">
      <alignment horizontal="center" vertical="center"/>
    </xf>
    <xf numFmtId="43" fontId="26" fillId="0" borderId="1" xfId="3" applyFont="1" applyFill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43" fontId="26" fillId="0" borderId="30" xfId="3" applyFont="1" applyFill="1" applyBorder="1" applyAlignment="1">
      <alignment horizontal="center" vertical="center"/>
    </xf>
    <xf numFmtId="43" fontId="26" fillId="0" borderId="33" xfId="3" applyFont="1" applyFill="1" applyBorder="1" applyAlignment="1">
      <alignment horizontal="center" vertical="center"/>
    </xf>
    <xf numFmtId="43" fontId="26" fillId="0" borderId="36" xfId="0" applyNumberFormat="1" applyFont="1" applyBorder="1" applyAlignment="1">
      <alignment vertical="center"/>
    </xf>
    <xf numFmtId="43" fontId="26" fillId="0" borderId="23" xfId="3" applyFont="1" applyFill="1" applyBorder="1" applyAlignment="1">
      <alignment horizontal="center" vertical="center"/>
    </xf>
    <xf numFmtId="43" fontId="26" fillId="0" borderId="27" xfId="3" applyFont="1" applyFill="1" applyBorder="1" applyAlignment="1">
      <alignment horizontal="center" vertical="center"/>
    </xf>
    <xf numFmtId="43" fontId="26" fillId="12" borderId="27" xfId="3" applyFont="1" applyFill="1" applyBorder="1" applyAlignment="1">
      <alignment horizontal="center" vertical="center"/>
    </xf>
    <xf numFmtId="43" fontId="31" fillId="0" borderId="1" xfId="3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left" vertical="center"/>
    </xf>
    <xf numFmtId="43" fontId="3" fillId="8" borderId="4" xfId="8" applyNumberFormat="1" applyFont="1" applyFill="1" applyBorder="1" applyAlignment="1" applyProtection="1">
      <alignment horizontal="center" vertical="center" wrapText="1"/>
      <protection hidden="1"/>
    </xf>
    <xf numFmtId="43" fontId="11" fillId="0" borderId="1" xfId="8" applyNumberFormat="1" applyFont="1" applyBorder="1" applyAlignment="1">
      <alignment horizontal="center" vertical="center"/>
    </xf>
    <xf numFmtId="43" fontId="11" fillId="5" borderId="1" xfId="8" applyNumberFormat="1" applyFont="1" applyFill="1" applyBorder="1" applyAlignment="1">
      <alignment vertical="center"/>
    </xf>
    <xf numFmtId="43" fontId="11" fillId="5" borderId="1" xfId="8" applyNumberFormat="1" applyFont="1" applyFill="1" applyBorder="1" applyAlignment="1">
      <alignment horizontal="left" vertical="center"/>
    </xf>
    <xf numFmtId="43" fontId="11" fillId="5" borderId="3" xfId="8" applyNumberFormat="1" applyFont="1" applyFill="1" applyBorder="1" applyAlignment="1">
      <alignment vertical="center"/>
    </xf>
    <xf numFmtId="43" fontId="13" fillId="5" borderId="1" xfId="8" applyNumberFormat="1" applyFont="1" applyFill="1" applyBorder="1" applyAlignment="1">
      <alignment vertical="center"/>
    </xf>
    <xf numFmtId="43" fontId="11" fillId="0" borderId="0" xfId="8" applyNumberFormat="1" applyFont="1"/>
    <xf numFmtId="0" fontId="14" fillId="0" borderId="1" xfId="0" applyFont="1" applyBorder="1"/>
    <xf numFmtId="0" fontId="14" fillId="0" borderId="1" xfId="0" applyFont="1" applyBorder="1" applyAlignment="1">
      <alignment horizontal="left" vertical="center" wrapText="1"/>
    </xf>
    <xf numFmtId="43" fontId="11" fillId="0" borderId="1" xfId="3" applyFont="1" applyBorder="1"/>
    <xf numFmtId="43" fontId="11" fillId="0" borderId="1" xfId="3" applyFont="1" applyBorder="1" applyAlignment="1">
      <alignment horizontal="left"/>
    </xf>
    <xf numFmtId="0" fontId="13" fillId="0" borderId="0" xfId="0" applyFont="1"/>
    <xf numFmtId="0" fontId="11" fillId="0" borderId="1" xfId="3" applyNumberFormat="1" applyFont="1" applyBorder="1" applyAlignment="1">
      <alignment horizontal="center" vertical="center"/>
    </xf>
    <xf numFmtId="43" fontId="0" fillId="0" borderId="0" xfId="8" applyNumberFormat="1" applyFont="1" applyFill="1"/>
    <xf numFmtId="43" fontId="0" fillId="0" borderId="0" xfId="8" applyNumberFormat="1" applyFont="1" applyFill="1" applyAlignment="1">
      <alignment horizontal="right"/>
    </xf>
    <xf numFmtId="43" fontId="30" fillId="0" borderId="0" xfId="8" applyNumberFormat="1" applyFont="1" applyFill="1"/>
    <xf numFmtId="43" fontId="30" fillId="0" borderId="0" xfId="0" applyNumberFormat="1" applyFont="1"/>
    <xf numFmtId="0" fontId="11" fillId="0" borderId="0" xfId="0" applyFont="1" applyAlignment="1">
      <alignment horizontal="center" vertical="center" wrapText="1"/>
    </xf>
    <xf numFmtId="43" fontId="11" fillId="0" borderId="0" xfId="3" applyFont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1" fillId="5" borderId="0" xfId="3" applyNumberFormat="1" applyFont="1" applyFill="1" applyAlignment="1">
      <alignment horizontal="center" vertical="center"/>
    </xf>
    <xf numFmtId="0" fontId="11" fillId="5" borderId="0" xfId="3" applyNumberFormat="1" applyFont="1" applyFill="1" applyAlignment="1">
      <alignment horizontal="center" vertical="center" wrapText="1"/>
    </xf>
    <xf numFmtId="49" fontId="11" fillId="15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49" fontId="11" fillId="15" borderId="14" xfId="0" applyNumberFormat="1" applyFont="1" applyFill="1" applyBorder="1" applyAlignment="1" applyProtection="1">
      <alignment horizontal="center" vertical="center" wrapText="1"/>
      <protection hidden="1"/>
    </xf>
    <xf numFmtId="164" fontId="14" fillId="0" borderId="1" xfId="0" applyNumberFormat="1" applyFont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Border="1" applyAlignment="1" applyProtection="1">
      <alignment horizontal="center" vertical="center" wrapText="1"/>
      <protection hidden="1"/>
    </xf>
    <xf numFmtId="43" fontId="11" fillId="0" borderId="1" xfId="3" applyFont="1" applyFill="1" applyBorder="1" applyAlignment="1">
      <alignment horizontal="center" vertical="center"/>
    </xf>
    <xf numFmtId="0" fontId="11" fillId="15" borderId="1" xfId="0" applyFont="1" applyFill="1" applyBorder="1" applyAlignment="1" applyProtection="1">
      <alignment horizontal="center" vertical="center" wrapText="1" readingOrder="1"/>
      <protection locked="0"/>
    </xf>
    <xf numFmtId="0" fontId="11" fillId="15" borderId="19" xfId="0" applyFont="1" applyFill="1" applyBorder="1" applyAlignment="1">
      <alignment horizontal="left" vertical="center"/>
    </xf>
    <xf numFmtId="0" fontId="11" fillId="14" borderId="19" xfId="0" applyFont="1" applyFill="1" applyBorder="1" applyAlignment="1">
      <alignment horizontal="left" vertical="center"/>
    </xf>
    <xf numFmtId="49" fontId="11" fillId="15" borderId="19" xfId="0" applyNumberFormat="1" applyFont="1" applyFill="1" applyBorder="1" applyAlignment="1" applyProtection="1">
      <alignment horizontal="left" vertical="center" wrapText="1"/>
      <protection hidden="1"/>
    </xf>
    <xf numFmtId="0" fontId="11" fillId="15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14" borderId="19" xfId="0" applyFont="1" applyFill="1" applyBorder="1" applyAlignment="1">
      <alignment horizontal="center" vertical="center"/>
    </xf>
    <xf numFmtId="14" fontId="11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15" borderId="14" xfId="0" applyFont="1" applyFill="1" applyBorder="1" applyAlignment="1">
      <alignment horizontal="center" vertical="center"/>
    </xf>
    <xf numFmtId="0" fontId="16" fillId="15" borderId="16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14" fontId="16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center" vertical="center" wrapText="1"/>
      <protection hidden="1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43" fontId="11" fillId="0" borderId="1" xfId="8" applyNumberFormat="1" applyFont="1" applyBorder="1" applyAlignment="1">
      <alignment vertical="center"/>
    </xf>
    <xf numFmtId="43" fontId="11" fillId="0" borderId="1" xfId="3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11" fillId="0" borderId="0" xfId="8" applyFont="1" applyAlignment="1">
      <alignment vertical="center"/>
    </xf>
    <xf numFmtId="43" fontId="0" fillId="0" borderId="0" xfId="0" applyNumberFormat="1" applyAlignment="1">
      <alignment horizontal="center" vertical="center" wrapText="1"/>
    </xf>
    <xf numFmtId="43" fontId="27" fillId="12" borderId="23" xfId="3" applyFont="1" applyFill="1" applyBorder="1" applyAlignment="1">
      <alignment horizontal="center" vertical="center"/>
    </xf>
    <xf numFmtId="43" fontId="0" fillId="0" borderId="0" xfId="8" applyNumberFormat="1" applyFont="1" applyFill="1" applyAlignment="1"/>
    <xf numFmtId="44" fontId="0" fillId="0" borderId="14" xfId="8" applyFont="1" applyFill="1" applyBorder="1" applyAlignment="1">
      <alignment horizontal="right"/>
    </xf>
    <xf numFmtId="43" fontId="0" fillId="0" borderId="14" xfId="8" applyNumberFormat="1" applyFont="1" applyFill="1" applyBorder="1" applyAlignment="1">
      <alignment horizontal="right"/>
    </xf>
    <xf numFmtId="43" fontId="0" fillId="0" borderId="15" xfId="8" applyNumberFormat="1" applyFont="1" applyFill="1" applyBorder="1"/>
    <xf numFmtId="43" fontId="29" fillId="0" borderId="6" xfId="8" applyNumberFormat="1" applyFont="1" applyFill="1" applyBorder="1"/>
    <xf numFmtId="43" fontId="29" fillId="0" borderId="18" xfId="8" applyNumberFormat="1" applyFont="1" applyFill="1" applyBorder="1"/>
    <xf numFmtId="43" fontId="32" fillId="7" borderId="11" xfId="8" applyNumberFormat="1" applyFont="1" applyFill="1" applyBorder="1"/>
    <xf numFmtId="43" fontId="32" fillId="7" borderId="13" xfId="8" applyNumberFormat="1" applyFont="1" applyFill="1" applyBorder="1"/>
    <xf numFmtId="0" fontId="11" fillId="15" borderId="37" xfId="0" applyFont="1" applyFill="1" applyBorder="1" applyAlignment="1" applyProtection="1">
      <alignment horizontal="center" vertical="center" wrapText="1" readingOrder="1"/>
      <protection locked="0"/>
    </xf>
    <xf numFmtId="0" fontId="11" fillId="15" borderId="32" xfId="0" applyFont="1" applyFill="1" applyBorder="1" applyAlignment="1">
      <alignment horizontal="left" vertical="center"/>
    </xf>
    <xf numFmtId="49" fontId="11" fillId="0" borderId="19" xfId="0" applyNumberFormat="1" applyFont="1" applyBorder="1" applyAlignment="1" applyProtection="1">
      <alignment horizontal="left" vertical="center" wrapText="1"/>
      <protection hidden="1"/>
    </xf>
    <xf numFmtId="49" fontId="11" fillId="14" borderId="19" xfId="0" applyNumberFormat="1" applyFont="1" applyFill="1" applyBorder="1" applyAlignment="1" applyProtection="1">
      <alignment horizontal="left" vertical="center" wrapText="1"/>
      <protection hidden="1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0" fontId="16" fillId="7" borderId="3" xfId="0" applyFont="1" applyFill="1" applyBorder="1" applyAlignment="1" applyProtection="1">
      <alignment horizontal="center" vertical="center" wrapText="1" readingOrder="1"/>
      <protection locked="0"/>
    </xf>
    <xf numFmtId="14" fontId="11" fillId="15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11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0" xfId="0" applyFont="1" applyBorder="1" applyAlignment="1" applyProtection="1">
      <alignment horizontal="center" vertical="center" wrapText="1" readingOrder="1"/>
      <protection locked="0"/>
    </xf>
    <xf numFmtId="0" fontId="11" fillId="15" borderId="11" xfId="0" applyFont="1" applyFill="1" applyBorder="1" applyAlignment="1" applyProtection="1">
      <alignment horizontal="center" vertical="center" wrapText="1" readingOrder="1"/>
      <protection locked="0"/>
    </xf>
    <xf numFmtId="0" fontId="11" fillId="16" borderId="3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3" fontId="36" fillId="0" borderId="1" xfId="0" applyNumberFormat="1" applyFont="1" applyBorder="1" applyAlignment="1">
      <alignment vertical="center"/>
    </xf>
    <xf numFmtId="0" fontId="36" fillId="0" borderId="1" xfId="5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10" fontId="16" fillId="0" borderId="0" xfId="7" applyNumberFormat="1" applyFont="1" applyAlignment="1">
      <alignment vertical="center"/>
    </xf>
    <xf numFmtId="43" fontId="16" fillId="0" borderId="0" xfId="0" applyNumberFormat="1" applyFont="1" applyAlignment="1">
      <alignment horizontal="center" vertical="center" wrapText="1"/>
    </xf>
    <xf numFmtId="43" fontId="16" fillId="0" borderId="0" xfId="3" applyFont="1" applyAlignment="1">
      <alignment vertical="center"/>
    </xf>
    <xf numFmtId="44" fontId="16" fillId="0" borderId="0" xfId="8" applyFont="1" applyAlignment="1">
      <alignment vertical="center"/>
    </xf>
    <xf numFmtId="43" fontId="16" fillId="0" borderId="0" xfId="0" applyNumberFormat="1" applyFont="1" applyAlignment="1">
      <alignment vertical="center"/>
    </xf>
    <xf numFmtId="43" fontId="27" fillId="14" borderId="0" xfId="3" applyFont="1" applyFill="1" applyBorder="1" applyAlignment="1" applyProtection="1">
      <alignment horizontal="center" vertical="center"/>
      <protection hidden="1"/>
    </xf>
    <xf numFmtId="44" fontId="0" fillId="0" borderId="40" xfId="8" applyFont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2" fillId="5" borderId="0" xfId="0" applyFont="1" applyFill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43" fontId="0" fillId="0" borderId="29" xfId="8" applyNumberFormat="1" applyFont="1" applyFill="1" applyBorder="1" applyAlignment="1">
      <alignment horizontal="center"/>
    </xf>
    <xf numFmtId="43" fontId="0" fillId="0" borderId="39" xfId="8" applyNumberFormat="1" applyFont="1" applyFill="1" applyBorder="1" applyAlignment="1">
      <alignment horizontal="center"/>
    </xf>
    <xf numFmtId="43" fontId="26" fillId="0" borderId="34" xfId="0" applyNumberFormat="1" applyFont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26" fillId="0" borderId="2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8" fillId="0" borderId="24" xfId="0" applyFont="1" applyBorder="1" applyAlignment="1" applyProtection="1">
      <alignment horizontal="center" vertical="center" wrapText="1"/>
      <protection hidden="1"/>
    </xf>
    <xf numFmtId="0" fontId="28" fillId="0" borderId="25" xfId="0" applyFont="1" applyBorder="1" applyAlignment="1" applyProtection="1">
      <alignment horizontal="center" vertical="center" wrapText="1"/>
      <protection hidden="1"/>
    </xf>
    <xf numFmtId="43" fontId="33" fillId="0" borderId="11" xfId="3" applyFont="1" applyFill="1" applyBorder="1" applyAlignment="1">
      <alignment horizontal="center" vertical="center"/>
    </xf>
    <xf numFmtId="43" fontId="33" fillId="0" borderId="13" xfId="3" applyFont="1" applyFill="1" applyBorder="1" applyAlignment="1">
      <alignment horizontal="center" vertical="center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36"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rgb="FF00B0F0"/>
      </font>
      <fill>
        <patternFill>
          <bgColor rgb="FF00B050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a Yenifer Prada Peña" refreshedDate="45531.777429861111" createdVersion="8" refreshedVersion="8" minRefreshableVersion="3" recordCount="129">
  <cacheSource type="worksheet">
    <worksheetSource ref="AK1:BJ130" sheet="INSUMOS Y MAQUINARIA"/>
  </cacheSource>
  <cacheFields count="26">
    <cacheField name="SEDE 1 - MANZANA LIEVANO - ALCALDÍA MAYOR" numFmtId="43">
      <sharedItems containsSemiMixedTypes="0" containsString="0" containsNumber="1" containsInteger="1" minValue="0" maxValue="4230552"/>
    </cacheField>
    <cacheField name="SEDE 2- DIRECCIÓN DISTRITAL DE ARCHIVO DE  BOGOTA " numFmtId="43">
      <sharedItems containsSemiMixedTypes="0" containsString="0" containsNumber="1" containsInteger="1" minValue="0" maxValue="483492"/>
    </cacheField>
    <cacheField name="SEDE 3 - IMPRENTA DISTRITAL" numFmtId="43">
      <sharedItems containsSemiMixedTypes="0" containsString="0" containsNumber="1" containsInteger="1" minValue="0" maxValue="483492"/>
    </cacheField>
    <cacheField name="SEDE 4 - SEDE ALTERNA RESTREPO " numFmtId="43">
      <sharedItems containsSemiMixedTypes="0" containsString="0" containsNumber="1" containsInteger="1" minValue="0" maxValue="63956"/>
    </cacheField>
    <cacheField name="SEDE 5 - SUPERCADE CAD CARRERA " numFmtId="43">
      <sharedItems containsSemiMixedTypes="0" containsString="0" containsNumber="1" containsInteger="1" minValue="0" maxValue="735475"/>
    </cacheField>
    <cacheField name="SEDE 6 - SUPERCADE AMERICAS " numFmtId="43">
      <sharedItems containsSemiMixedTypes="0" containsString="0" containsNumber="1" containsInteger="1" minValue="0" maxValue="441285"/>
    </cacheField>
    <cacheField name="SEDE 7 - SUPERCADE BOSA " numFmtId="43">
      <sharedItems containsSemiMixedTypes="0" containsString="0" containsNumber="1" containsInteger="1" minValue="0" maxValue="101701"/>
    </cacheField>
    <cacheField name="SEDE 8 - SUPERCADE CALLE 13 " numFmtId="43">
      <sharedItems containsSemiMixedTypes="0" containsString="0" containsNumber="1" containsInteger="1" minValue="0" maxValue="203401"/>
    </cacheField>
    <cacheField name="SEDE 9 - SUPERCADE 20 DE JULIO " numFmtId="43">
      <sharedItems containsSemiMixedTypes="0" containsString="0" containsNumber="1" containsInteger="1" minValue="0" maxValue="604365"/>
    </cacheField>
    <cacheField name="SEDE 10 - SUPERCADE MANITAS " numFmtId="43">
      <sharedItems containsSemiMixedTypes="0" containsString="0" containsNumber="1" containsInteger="1" minValue="0" maxValue="483492"/>
    </cacheField>
    <cacheField name="SEDE 11 - SUPERCADE SUBA " numFmtId="43">
      <sharedItems containsSemiMixedTypes="0" containsString="0" containsNumber="1" containsInteger="1" minValue="0" maxValue="725238"/>
    </cacheField>
    <cacheField name="SEDE 12 - SUPERCADE SOCIAL" numFmtId="43">
      <sharedItems containsSemiMixedTypes="0" containsString="0" containsNumber="1" containsInteger="1" minValue="0" maxValue="437315"/>
    </cacheField>
    <cacheField name="SEDE 13 - CADE SERVITA " numFmtId="43">
      <sharedItems containsSemiMixedTypes="0" containsString="0" containsNumber="1" containsInteger="1" minValue="0" maxValue="202082"/>
    </cacheField>
    <cacheField name="SEDE 14 - CADE LA VICTORIA " numFmtId="43">
      <sharedItems containsSemiMixedTypes="0" containsString="0" containsNumber="1" containsInteger="1" minValue="0" maxValue="294190"/>
    </cacheField>
    <cacheField name="SEDE 15 - CADE LA GAITANA " numFmtId="43">
      <sharedItems containsSemiMixedTypes="0" containsString="0" containsNumber="1" containsInteger="1" minValue="0" maxValue="120873"/>
    </cacheField>
    <cacheField name="SEDE 16 - SUPERCADE ENGATIVA " numFmtId="43">
      <sharedItems containsSemiMixedTypes="0" containsString="0" containsNumber="1" containsInteger="1" minValue="0" maxValue="441285"/>
    </cacheField>
    <cacheField name="SEDE 17 - CADE LOS LUCEROS " numFmtId="43">
      <sharedItems containsSemiMixedTypes="0" containsString="0" containsNumber="1" containsInteger="1" minValue="0" maxValue="101701"/>
    </cacheField>
    <cacheField name="SEDE 18 - CENTRO DE MEMORIA, PAZ Y RECONCILIACIÓN " numFmtId="43">
      <sharedItems containsSemiMixedTypes="0" containsString="0" containsNumber="1" containsInteger="1" minValue="0" maxValue="127912"/>
    </cacheField>
    <cacheField name="SEDE 19 - CENTRO DE ENCUENTRO BOSA " numFmtId="43">
      <sharedItems containsSemiMixedTypes="0" containsString="0" containsNumber="1" containsInteger="1" minValue="0" maxValue="241746"/>
    </cacheField>
    <cacheField name="SEDE 20 - CENTRO DE ENCUENTRO CHAPINERO " numFmtId="43">
      <sharedItems containsSemiMixedTypes="0" containsString="0" containsNumber="1" containsInteger="1" minValue="0" maxValue="725238"/>
    </cacheField>
    <cacheField name="SEDE 21 - CENTRO DE ENCUENTRO CIUDAD BOLIVAR " numFmtId="43">
      <sharedItems containsSemiMixedTypes="0" containsString="0" containsNumber="1" containsInteger="1" minValue="0" maxValue="241746"/>
    </cacheField>
    <cacheField name="SEDE 22 - CENTRO DE ENCUENTRO KENNEDY PATIO BONITO " numFmtId="43">
      <sharedItems containsSemiMixedTypes="0" containsString="0" containsNumber="1" containsInteger="1" minValue="0" maxValue="251623"/>
    </cacheField>
    <cacheField name="SEDE 23 - CENTRO DE ENCUENTRO RAFAEL URIBE " numFmtId="43">
      <sharedItems containsSemiMixedTypes="0" containsString="0" containsNumber="1" containsInteger="1" minValue="0" maxValue="241746"/>
    </cacheField>
    <cacheField name="SEDE 24 - CENTRO DE ENCUENTRO SUBA " numFmtId="43">
      <sharedItems containsSemiMixedTypes="0" containsString="0" containsNumber="1" containsInteger="1" minValue="0" maxValue="251623"/>
    </cacheField>
    <cacheField name="SEDE 25 - SEDE ALTERNA TEQUENDAMA" numFmtId="43">
      <sharedItems containsSemiMixedTypes="0" containsString="0" containsNumber="1" containsInteger="1" minValue="0" maxValue="303122"/>
    </cacheField>
    <cacheField name="RUBRO" numFmtId="0">
      <sharedItems count="42">
        <s v="O2120201003053532103 Jabones líquidos para lavar"/>
        <s v="O2120201003053532101 Jabones en pasta para lavar"/>
        <s v="O2120201003053532104 Jabones industriales"/>
        <s v="O2120201003053532105 Jabones de tocador"/>
        <s v="O2120201003043466401 Desinfectantes"/>
        <s v="O2120201003033335004 Varsol-disolvente núm. 4"/>
        <s v="O2120201003053532201 Detergentes en polvo"/>
        <s v="O2120201003053532204 Preparaciones para limpiar vidrios"/>
        <s v="O2120201003043424014 Hipoclorito de sodio"/>
        <s v="O2120201003053533202 Ceras para pisos"/>
        <s v="O2120201003053549945 Productos químicos especiales para tratamiento de pisos"/>
        <s v="O2120201003053533102 Purificadores líquidos de ambiente"/>
        <s v="O2120201003033335001 Solventes para insecticida"/>
        <s v="O2120201002072792104 Fieltros de algodón"/>
        <s v="O2120201002072719009 Paños absorbentes desechables para uso doméstico"/>
        <s v="O2120201004024291231 Esponjas y esponjillas metálicas"/>
        <s v="O2120201003083899302 Escobas"/>
        <s v="O2120201004024299201 Mangos metálicos"/>
        <s v="O2120201003083899303 Cepillos para lavar o fregar"/>
        <s v="O2120201002072732007 Mechas para trapero"/>
        <s v="O2120201003063641001 Bolsas de material plástico sin impresión"/>
        <s v="O2120201002082823803 Guantes de fibras artificiales y sintéticas"/>
        <s v="O2120201003023213101 Papel del tipo utilizado para papel higiénico"/>
        <s v="O2120201003023219304 Toallas de papel"/>
        <s v="O2120201003023219303 Pañuelos de papel"/>
        <s v="O2120201003023219907 Vasos de papel o cartón"/>
        <s v="O2120201003013191409 Aplicadores, bajalenguas y otros para usos higiénicos, de madera"/>
        <s v="O2120201003023213102 Papel para servilletas, toallas y similares"/>
        <s v="O2120201002072719007 Filtros de material textil, para usos técnicos e industriales"/>
        <s v="O2120201003073719199 Envases n.c.p. de vidrio"/>
        <s v="O2120201002032381302 Café molido"/>
        <s v="O2120201002032382103 Café instantáneo aglomerado o atomizado"/>
        <s v="O2120201002032352001 Azúcar refinada"/>
        <s v="O2120201002032399921 Productos aromáticos diversos"/>
        <s v="O2120201002032391101 Té elaborado"/>
        <s v="O2120201002042441001 Agua purificada (envasada)"/>
        <s v="O2120201003063694016 Recogedores plásticos de basura"/>
        <s v="O21202020070373122 Servicios de arrendamiento o de alquiler de maquinaria y equipo de construcción sin operario"/>
        <s v="O2120201003073719305 Vasos y jarros de vidrio"/>
        <s v="O2120201003073722101 Vajillas de loza-pedernal"/>
        <s v="O2120201003063694012 Recipientes de material plástico-canecas para la basura"/>
        <s v="O21202020070373230 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n v="395919"/>
    <n v="26395"/>
    <n v="26395"/>
    <n v="0"/>
    <n v="26395"/>
    <n v="0"/>
    <n v="0"/>
    <n v="0"/>
    <n v="26395"/>
    <n v="26395"/>
    <n v="26395"/>
    <n v="0"/>
    <n v="0"/>
    <n v="0"/>
    <n v="26395"/>
    <n v="0"/>
    <n v="0"/>
    <n v="0"/>
    <n v="0"/>
    <n v="17596"/>
    <n v="43991"/>
    <n v="52789"/>
    <n v="26395"/>
    <n v="52789"/>
    <n v="0"/>
    <x v="0"/>
  </r>
  <r>
    <n v="0"/>
    <n v="5268"/>
    <n v="5268"/>
    <n v="0"/>
    <n v="5268"/>
    <n v="5268"/>
    <n v="0"/>
    <n v="0"/>
    <n v="5268"/>
    <n v="5268"/>
    <n v="3512"/>
    <n v="8780"/>
    <n v="0"/>
    <n v="5268"/>
    <n v="5268"/>
    <n v="0"/>
    <n v="0"/>
    <n v="0"/>
    <n v="0"/>
    <n v="8780"/>
    <n v="12292"/>
    <n v="7024"/>
    <n v="5268"/>
    <n v="7024"/>
    <n v="5268"/>
    <x v="1"/>
  </r>
  <r>
    <n v="0"/>
    <n v="7193"/>
    <n v="0"/>
    <n v="0"/>
    <n v="7193"/>
    <n v="0"/>
    <n v="0"/>
    <n v="0"/>
    <n v="7193"/>
    <n v="7193"/>
    <n v="7193"/>
    <n v="0"/>
    <n v="0"/>
    <n v="0"/>
    <n v="7193"/>
    <n v="0"/>
    <n v="0"/>
    <n v="0"/>
    <n v="0"/>
    <n v="0"/>
    <n v="0"/>
    <n v="0"/>
    <n v="0"/>
    <n v="0"/>
    <n v="0"/>
    <x v="2"/>
  </r>
  <r>
    <n v="62996"/>
    <n v="4200"/>
    <n v="4200"/>
    <n v="0"/>
    <n v="4200"/>
    <n v="0"/>
    <n v="0"/>
    <n v="0"/>
    <n v="4200"/>
    <n v="4200"/>
    <n v="2800"/>
    <n v="0"/>
    <n v="0"/>
    <n v="0"/>
    <n v="4200"/>
    <n v="0"/>
    <n v="0"/>
    <n v="0"/>
    <n v="4200"/>
    <n v="0"/>
    <n v="8399"/>
    <n v="7000"/>
    <n v="2800"/>
    <n v="7000"/>
    <n v="0"/>
    <x v="3"/>
  </r>
  <r>
    <n v="91971"/>
    <n v="30657"/>
    <n v="0"/>
    <n v="0"/>
    <n v="40876"/>
    <n v="0"/>
    <n v="0"/>
    <n v="0"/>
    <n v="0"/>
    <n v="40876"/>
    <n v="10219"/>
    <n v="0"/>
    <n v="0"/>
    <n v="0"/>
    <n v="10219"/>
    <n v="0"/>
    <n v="0"/>
    <n v="0"/>
    <n v="0"/>
    <n v="20438"/>
    <n v="0"/>
    <n v="35766"/>
    <n v="15328"/>
    <n v="35766"/>
    <n v="0"/>
    <x v="4"/>
  </r>
  <r>
    <n v="293472"/>
    <n v="19565"/>
    <n v="0"/>
    <n v="0"/>
    <n v="19565"/>
    <n v="0"/>
    <n v="0"/>
    <n v="0"/>
    <n v="19565"/>
    <n v="19565"/>
    <n v="19565"/>
    <n v="0"/>
    <n v="0"/>
    <n v="0"/>
    <n v="19565"/>
    <n v="0"/>
    <n v="0"/>
    <n v="0"/>
    <n v="32608"/>
    <n v="19565"/>
    <n v="19565"/>
    <n v="0"/>
    <n v="13043"/>
    <n v="0"/>
    <n v="0"/>
    <x v="5"/>
  </r>
  <r>
    <n v="0"/>
    <n v="7962"/>
    <n v="0"/>
    <n v="0"/>
    <n v="11944"/>
    <n v="0"/>
    <n v="0"/>
    <n v="0"/>
    <n v="11944"/>
    <n v="11944"/>
    <n v="11944"/>
    <n v="0"/>
    <n v="0"/>
    <n v="11944"/>
    <n v="11944"/>
    <n v="0"/>
    <n v="0"/>
    <n v="0"/>
    <n v="0"/>
    <n v="7962"/>
    <n v="19906"/>
    <n v="0"/>
    <n v="11944"/>
    <n v="0"/>
    <n v="0"/>
    <x v="6"/>
  </r>
  <r>
    <n v="210065"/>
    <n v="0"/>
    <n v="37345"/>
    <n v="0"/>
    <n v="37345"/>
    <n v="0"/>
    <n v="0"/>
    <n v="0"/>
    <n v="37345"/>
    <n v="28009"/>
    <n v="23341"/>
    <n v="0"/>
    <n v="0"/>
    <n v="0"/>
    <n v="0"/>
    <n v="0"/>
    <n v="0"/>
    <n v="0"/>
    <n v="0"/>
    <n v="18672"/>
    <n v="23341"/>
    <n v="0"/>
    <n v="9336"/>
    <n v="0"/>
    <n v="0"/>
    <x v="4"/>
  </r>
  <r>
    <n v="0"/>
    <n v="0"/>
    <n v="0"/>
    <n v="0"/>
    <n v="29200"/>
    <n v="0"/>
    <n v="0"/>
    <n v="0"/>
    <n v="29200"/>
    <n v="0"/>
    <n v="17520"/>
    <n v="29200"/>
    <n v="0"/>
    <n v="29200"/>
    <n v="26280"/>
    <n v="72999"/>
    <n v="0"/>
    <n v="0"/>
    <n v="116799"/>
    <n v="29200"/>
    <n v="58399"/>
    <n v="43799"/>
    <n v="29200"/>
    <n v="43799"/>
    <n v="87599"/>
    <x v="4"/>
  </r>
  <r>
    <n v="178645"/>
    <n v="19849"/>
    <n v="0"/>
    <n v="0"/>
    <n v="19849"/>
    <n v="0"/>
    <n v="0"/>
    <n v="0"/>
    <n v="19849"/>
    <n v="19849"/>
    <n v="19849"/>
    <n v="0"/>
    <n v="0"/>
    <n v="0"/>
    <n v="0"/>
    <n v="19849"/>
    <n v="0"/>
    <n v="0"/>
    <n v="0"/>
    <n v="0"/>
    <n v="15880"/>
    <n v="0"/>
    <n v="0"/>
    <n v="0"/>
    <n v="0"/>
    <x v="7"/>
  </r>
  <r>
    <n v="216803"/>
    <n v="19271"/>
    <n v="19271"/>
    <n v="0"/>
    <n v="19271"/>
    <n v="19271"/>
    <n v="0"/>
    <n v="0"/>
    <n v="19271"/>
    <n v="19271"/>
    <n v="19271"/>
    <n v="48179"/>
    <n v="0"/>
    <n v="4818"/>
    <n v="19271"/>
    <n v="72268"/>
    <n v="0"/>
    <n v="0"/>
    <n v="72268"/>
    <n v="72268"/>
    <n v="48179"/>
    <n v="72268"/>
    <n v="14454"/>
    <n v="72268"/>
    <n v="28907"/>
    <x v="8"/>
  </r>
  <r>
    <n v="839120"/>
    <n v="134259"/>
    <n v="0"/>
    <n v="0"/>
    <n v="134259"/>
    <n v="0"/>
    <n v="0"/>
    <n v="0"/>
    <n v="134259"/>
    <n v="134259"/>
    <n v="134259"/>
    <n v="0"/>
    <n v="0"/>
    <n v="0"/>
    <n v="0"/>
    <n v="0"/>
    <n v="0"/>
    <n v="0"/>
    <n v="0"/>
    <n v="50347"/>
    <n v="33565"/>
    <n v="0"/>
    <n v="0"/>
    <n v="0"/>
    <n v="0"/>
    <x v="9"/>
  </r>
  <r>
    <n v="1457718"/>
    <n v="145772"/>
    <n v="0"/>
    <n v="0"/>
    <n v="58309"/>
    <n v="0"/>
    <n v="0"/>
    <n v="0"/>
    <n v="58309"/>
    <n v="58309"/>
    <n v="58309"/>
    <n v="437315"/>
    <n v="0"/>
    <n v="29154"/>
    <n v="0"/>
    <n v="233235"/>
    <n v="0"/>
    <n v="0"/>
    <n v="0"/>
    <n v="87463"/>
    <n v="174926"/>
    <n v="87463"/>
    <n v="0"/>
    <n v="87463"/>
    <n v="29154"/>
    <x v="10"/>
  </r>
  <r>
    <n v="719204"/>
    <n v="47947"/>
    <n v="0"/>
    <n v="0"/>
    <n v="47947"/>
    <n v="0"/>
    <n v="0"/>
    <n v="0"/>
    <n v="0"/>
    <n v="47947"/>
    <n v="31965"/>
    <n v="207770"/>
    <n v="0"/>
    <n v="15982"/>
    <n v="0"/>
    <n v="0"/>
    <n v="0"/>
    <n v="0"/>
    <n v="0"/>
    <n v="47947"/>
    <n v="79912"/>
    <n v="63929"/>
    <n v="0"/>
    <n v="63929"/>
    <n v="0"/>
    <x v="9"/>
  </r>
  <r>
    <n v="329388"/>
    <n v="26351"/>
    <n v="13176"/>
    <n v="0"/>
    <n v="13176"/>
    <n v="0"/>
    <n v="0"/>
    <n v="0"/>
    <n v="13176"/>
    <n v="13176"/>
    <n v="19763"/>
    <n v="0"/>
    <n v="0"/>
    <n v="6588"/>
    <n v="13176"/>
    <n v="98816"/>
    <n v="0"/>
    <n v="0"/>
    <n v="26351"/>
    <n v="65878"/>
    <n v="46114"/>
    <n v="85641"/>
    <n v="19763"/>
    <n v="85641"/>
    <n v="0"/>
    <x v="10"/>
  </r>
  <r>
    <n v="155118"/>
    <n v="19390"/>
    <n v="19390"/>
    <n v="0"/>
    <n v="19390"/>
    <n v="0"/>
    <n v="0"/>
    <n v="0"/>
    <n v="19390"/>
    <n v="19390"/>
    <n v="19390"/>
    <n v="0"/>
    <n v="0"/>
    <n v="6463"/>
    <n v="19390"/>
    <n v="12927"/>
    <n v="0"/>
    <n v="0"/>
    <n v="0"/>
    <n v="25853"/>
    <n v="12927"/>
    <n v="0"/>
    <n v="19390"/>
    <n v="0"/>
    <n v="12927"/>
    <x v="10"/>
  </r>
  <r>
    <n v="0"/>
    <n v="0"/>
    <n v="0"/>
    <n v="0"/>
    <n v="42501"/>
    <n v="0"/>
    <n v="0"/>
    <n v="0"/>
    <n v="42501"/>
    <n v="42501"/>
    <n v="42501"/>
    <n v="0"/>
    <n v="0"/>
    <n v="14167"/>
    <n v="0"/>
    <n v="0"/>
    <n v="0"/>
    <n v="0"/>
    <n v="0"/>
    <n v="0"/>
    <n v="0"/>
    <n v="28334"/>
    <n v="0"/>
    <n v="28334"/>
    <n v="0"/>
    <x v="5"/>
  </r>
  <r>
    <n v="188800"/>
    <n v="15733"/>
    <n v="15733"/>
    <n v="0"/>
    <n v="15733"/>
    <n v="0"/>
    <n v="0"/>
    <n v="0"/>
    <n v="15733"/>
    <n v="15733"/>
    <n v="10489"/>
    <n v="10489"/>
    <n v="0"/>
    <n v="15733"/>
    <n v="15733"/>
    <n v="0"/>
    <n v="0"/>
    <n v="0"/>
    <n v="83911"/>
    <n v="31467"/>
    <n v="31467"/>
    <n v="31467"/>
    <n v="15733"/>
    <n v="31467"/>
    <n v="10489"/>
    <x v="11"/>
  </r>
  <r>
    <n v="69952"/>
    <n v="0"/>
    <n v="13990"/>
    <n v="0"/>
    <n v="13990"/>
    <n v="0"/>
    <n v="0"/>
    <n v="0"/>
    <n v="13990"/>
    <n v="13990"/>
    <n v="20986"/>
    <n v="13990"/>
    <n v="0"/>
    <n v="13990"/>
    <n v="13990"/>
    <n v="174880"/>
    <n v="0"/>
    <n v="0"/>
    <n v="69952"/>
    <n v="69952"/>
    <n v="20986"/>
    <n v="34976"/>
    <n v="20986"/>
    <n v="34976"/>
    <n v="0"/>
    <x v="11"/>
  </r>
  <r>
    <n v="0"/>
    <n v="0"/>
    <n v="0"/>
    <n v="0"/>
    <n v="26476"/>
    <n v="0"/>
    <n v="0"/>
    <n v="0"/>
    <n v="0"/>
    <n v="0"/>
    <n v="35301"/>
    <n v="44126"/>
    <n v="0"/>
    <n v="0"/>
    <n v="0"/>
    <n v="0"/>
    <n v="0"/>
    <n v="0"/>
    <n v="0"/>
    <n v="0"/>
    <n v="0"/>
    <n v="0"/>
    <n v="0"/>
    <n v="0"/>
    <n v="0"/>
    <x v="12"/>
  </r>
  <r>
    <n v="0"/>
    <n v="0"/>
    <n v="0"/>
    <n v="0"/>
    <n v="0"/>
    <n v="0"/>
    <n v="0"/>
    <n v="0"/>
    <n v="30195"/>
    <n v="20130"/>
    <n v="20130"/>
    <n v="0"/>
    <n v="0"/>
    <n v="30195"/>
    <n v="30195"/>
    <n v="0"/>
    <n v="0"/>
    <n v="0"/>
    <n v="201298"/>
    <n v="20130"/>
    <n v="100649"/>
    <n v="251623"/>
    <n v="0"/>
    <n v="251623"/>
    <n v="20130"/>
    <x v="12"/>
  </r>
  <r>
    <n v="34851"/>
    <n v="4647"/>
    <n v="4647"/>
    <n v="0"/>
    <n v="4647"/>
    <n v="4647"/>
    <n v="0"/>
    <n v="0"/>
    <n v="4647"/>
    <n v="4647"/>
    <n v="9294"/>
    <n v="0"/>
    <n v="0"/>
    <n v="4647"/>
    <n v="4647"/>
    <n v="13941"/>
    <n v="0"/>
    <n v="0"/>
    <n v="0"/>
    <n v="0"/>
    <n v="0"/>
    <n v="23234"/>
    <n v="3485"/>
    <n v="23234"/>
    <n v="0"/>
    <x v="13"/>
  </r>
  <r>
    <n v="28695"/>
    <n v="2869"/>
    <n v="2869"/>
    <n v="0"/>
    <n v="2869"/>
    <n v="0"/>
    <n v="0"/>
    <n v="0"/>
    <n v="2869"/>
    <n v="2869"/>
    <n v="11478"/>
    <n v="0"/>
    <n v="0"/>
    <n v="2869"/>
    <n v="2869"/>
    <n v="14347"/>
    <n v="0"/>
    <n v="0"/>
    <n v="0"/>
    <n v="0"/>
    <n v="0"/>
    <n v="8608"/>
    <n v="0"/>
    <n v="8608"/>
    <n v="0"/>
    <x v="13"/>
  </r>
  <r>
    <n v="0"/>
    <n v="0"/>
    <n v="0"/>
    <n v="0"/>
    <n v="0"/>
    <n v="0"/>
    <n v="0"/>
    <n v="0"/>
    <n v="0"/>
    <n v="0"/>
    <n v="11478"/>
    <n v="0"/>
    <n v="0"/>
    <n v="0"/>
    <n v="0"/>
    <n v="0"/>
    <n v="0"/>
    <n v="0"/>
    <n v="0"/>
    <n v="0"/>
    <n v="5739"/>
    <n v="14347"/>
    <n v="0"/>
    <n v="14347"/>
    <n v="4304"/>
    <x v="13"/>
  </r>
  <r>
    <n v="0"/>
    <n v="0"/>
    <n v="0"/>
    <n v="0"/>
    <n v="0"/>
    <n v="0"/>
    <n v="0"/>
    <n v="0"/>
    <n v="0"/>
    <n v="0"/>
    <n v="9294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2323"/>
    <n v="0"/>
    <n v="0"/>
    <n v="0"/>
    <n v="0"/>
    <n v="0"/>
    <n v="0"/>
    <n v="0"/>
    <n v="0"/>
    <n v="0"/>
    <n v="5809"/>
    <n v="0"/>
    <n v="0"/>
    <n v="0"/>
    <n v="0"/>
    <x v="13"/>
  </r>
  <r>
    <n v="40352"/>
    <n v="13451"/>
    <n v="0"/>
    <n v="0"/>
    <n v="10760"/>
    <n v="10760"/>
    <n v="0"/>
    <n v="0"/>
    <n v="10760"/>
    <n v="10760"/>
    <n v="10760"/>
    <n v="0"/>
    <n v="4035"/>
    <n v="2690"/>
    <n v="5380"/>
    <n v="0"/>
    <n v="0"/>
    <n v="0"/>
    <n v="0"/>
    <n v="0"/>
    <n v="9415"/>
    <n v="0"/>
    <n v="2690"/>
    <n v="0"/>
    <n v="0"/>
    <x v="13"/>
  </r>
  <r>
    <n v="28695"/>
    <n v="7174"/>
    <n v="0"/>
    <n v="0"/>
    <n v="11478"/>
    <n v="11478"/>
    <n v="0"/>
    <n v="0"/>
    <n v="11478"/>
    <n v="0"/>
    <n v="11478"/>
    <n v="0"/>
    <n v="4304"/>
    <n v="2869"/>
    <n v="5739"/>
    <n v="0"/>
    <n v="0"/>
    <n v="0"/>
    <n v="0"/>
    <n v="0"/>
    <n v="8608"/>
    <n v="4304"/>
    <n v="2869"/>
    <n v="0"/>
    <n v="0"/>
    <x v="13"/>
  </r>
  <r>
    <n v="25143"/>
    <n v="5029"/>
    <n v="10057"/>
    <n v="0"/>
    <n v="0"/>
    <n v="0"/>
    <n v="0"/>
    <n v="0"/>
    <n v="10057"/>
    <n v="3771"/>
    <n v="2514"/>
    <n v="12571"/>
    <n v="0"/>
    <n v="5029"/>
    <n v="5029"/>
    <n v="18857"/>
    <n v="0"/>
    <n v="0"/>
    <n v="0"/>
    <n v="12571"/>
    <n v="6286"/>
    <n v="18857"/>
    <n v="6286"/>
    <n v="18857"/>
    <n v="3771"/>
    <x v="14"/>
  </r>
  <r>
    <n v="17231"/>
    <n v="0"/>
    <n v="0"/>
    <n v="0"/>
    <n v="0"/>
    <n v="0"/>
    <n v="0"/>
    <n v="0"/>
    <n v="0"/>
    <n v="0"/>
    <n v="9190"/>
    <n v="0"/>
    <n v="0"/>
    <n v="0"/>
    <n v="0"/>
    <n v="0"/>
    <n v="0"/>
    <n v="0"/>
    <n v="0"/>
    <n v="0"/>
    <n v="0"/>
    <n v="0"/>
    <n v="0"/>
    <n v="5744"/>
    <n v="0"/>
    <x v="14"/>
  </r>
  <r>
    <n v="6027"/>
    <n v="0"/>
    <n v="4821"/>
    <n v="0"/>
    <n v="4821"/>
    <n v="3013"/>
    <n v="0"/>
    <n v="0"/>
    <n v="4821"/>
    <n v="3013"/>
    <n v="0"/>
    <n v="6027"/>
    <n v="0"/>
    <n v="2411"/>
    <n v="2411"/>
    <n v="4821"/>
    <n v="0"/>
    <n v="0"/>
    <n v="3616"/>
    <n v="6027"/>
    <n v="1205"/>
    <n v="0"/>
    <n v="1808"/>
    <n v="0"/>
    <n v="0"/>
    <x v="15"/>
  </r>
  <r>
    <n v="7578"/>
    <n v="2021"/>
    <n v="505"/>
    <n v="0"/>
    <n v="505"/>
    <n v="0"/>
    <n v="0"/>
    <n v="0"/>
    <n v="505"/>
    <n v="505"/>
    <n v="1263"/>
    <n v="0"/>
    <n v="0"/>
    <n v="505"/>
    <n v="505"/>
    <n v="0"/>
    <n v="0"/>
    <n v="0"/>
    <n v="0"/>
    <n v="2526"/>
    <n v="1768"/>
    <n v="2021"/>
    <n v="2526"/>
    <n v="2021"/>
    <n v="1010"/>
    <x v="15"/>
  </r>
  <r>
    <n v="7578"/>
    <n v="2021"/>
    <n v="2021"/>
    <n v="0"/>
    <n v="2021"/>
    <n v="0"/>
    <n v="0"/>
    <n v="0"/>
    <n v="2021"/>
    <n v="1010"/>
    <n v="758"/>
    <n v="0"/>
    <n v="0"/>
    <n v="0"/>
    <n v="1010"/>
    <n v="0"/>
    <n v="0"/>
    <n v="0"/>
    <n v="0"/>
    <n v="0"/>
    <n v="0"/>
    <n v="0"/>
    <n v="2526"/>
    <n v="2526"/>
    <n v="0"/>
    <x v="15"/>
  </r>
  <r>
    <n v="4235"/>
    <n v="1694"/>
    <n v="1694"/>
    <n v="0"/>
    <n v="1694"/>
    <n v="0"/>
    <n v="0"/>
    <n v="0"/>
    <n v="1694"/>
    <n v="847"/>
    <n v="0"/>
    <n v="0"/>
    <n v="0"/>
    <n v="847"/>
    <n v="847"/>
    <n v="0"/>
    <n v="0"/>
    <n v="0"/>
    <n v="0"/>
    <n v="2117"/>
    <n v="423"/>
    <n v="0"/>
    <n v="1059"/>
    <n v="0"/>
    <n v="635"/>
    <x v="15"/>
  </r>
  <r>
    <n v="0"/>
    <n v="388"/>
    <n v="388"/>
    <n v="0"/>
    <n v="388"/>
    <n v="0"/>
    <n v="0"/>
    <n v="0"/>
    <n v="388"/>
    <n v="388"/>
    <n v="1359"/>
    <n v="0"/>
    <n v="0"/>
    <n v="388"/>
    <n v="388"/>
    <n v="0"/>
    <n v="0"/>
    <n v="0"/>
    <n v="0"/>
    <n v="0"/>
    <n v="388"/>
    <n v="0"/>
    <n v="0"/>
    <n v="0"/>
    <n v="0"/>
    <x v="15"/>
  </r>
  <r>
    <n v="37958"/>
    <n v="15183"/>
    <n v="0"/>
    <n v="0"/>
    <n v="15183"/>
    <n v="0"/>
    <n v="0"/>
    <n v="0"/>
    <n v="7592"/>
    <n v="15183"/>
    <n v="0"/>
    <n v="3796"/>
    <n v="0"/>
    <n v="3796"/>
    <n v="7592"/>
    <n v="9489"/>
    <n v="0"/>
    <n v="0"/>
    <n v="0"/>
    <n v="0"/>
    <n v="11387"/>
    <n v="9489"/>
    <n v="3796"/>
    <n v="9489"/>
    <n v="3796"/>
    <x v="16"/>
  </r>
  <r>
    <n v="0"/>
    <n v="0"/>
    <n v="0"/>
    <n v="0"/>
    <n v="0"/>
    <n v="0"/>
    <n v="0"/>
    <n v="0"/>
    <n v="0"/>
    <n v="0"/>
    <n v="0"/>
    <n v="0"/>
    <n v="0"/>
    <n v="0"/>
    <n v="0"/>
    <n v="4049"/>
    <n v="0"/>
    <n v="0"/>
    <n v="0"/>
    <n v="0"/>
    <n v="0"/>
    <n v="0"/>
    <n v="0"/>
    <n v="0"/>
    <n v="0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302"/>
    <n v="14581"/>
    <n v="12151"/>
    <n v="0"/>
    <n v="12151"/>
    <n v="0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581"/>
    <n v="12151"/>
    <n v="0"/>
    <n v="12151"/>
    <n v="0"/>
    <x v="16"/>
  </r>
  <r>
    <n v="0"/>
    <n v="0"/>
    <n v="0"/>
    <n v="0"/>
    <n v="0"/>
    <n v="0"/>
    <n v="0"/>
    <n v="0"/>
    <n v="0"/>
    <n v="0"/>
    <n v="0"/>
    <n v="14526"/>
    <n v="0"/>
    <n v="0"/>
    <n v="0"/>
    <n v="14526"/>
    <n v="0"/>
    <n v="0"/>
    <n v="43577"/>
    <n v="29052"/>
    <n v="0"/>
    <n v="14526"/>
    <n v="0"/>
    <n v="14526"/>
    <n v="0"/>
    <x v="17"/>
  </r>
  <r>
    <n v="0"/>
    <n v="0"/>
    <n v="0"/>
    <n v="0"/>
    <n v="0"/>
    <n v="0"/>
    <n v="0"/>
    <n v="0"/>
    <n v="0"/>
    <n v="0"/>
    <n v="0"/>
    <n v="5535"/>
    <n v="0"/>
    <n v="0"/>
    <n v="0"/>
    <n v="0"/>
    <n v="0"/>
    <n v="0"/>
    <n v="0"/>
    <n v="0"/>
    <n v="2767"/>
    <n v="11069"/>
    <n v="0"/>
    <n v="11069"/>
    <n v="0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</r>
  <r>
    <n v="0"/>
    <n v="0"/>
    <n v="0"/>
    <n v="0"/>
    <n v="0"/>
    <n v="0"/>
    <n v="0"/>
    <n v="0"/>
    <n v="0"/>
    <n v="0"/>
    <n v="16296"/>
    <n v="0"/>
    <n v="0"/>
    <n v="0"/>
    <n v="0"/>
    <n v="0"/>
    <n v="0"/>
    <n v="0"/>
    <n v="0"/>
    <n v="0"/>
    <n v="0"/>
    <n v="0"/>
    <n v="0"/>
    <n v="0"/>
    <n v="8148"/>
    <x v="19"/>
  </r>
  <r>
    <n v="0"/>
    <n v="0"/>
    <n v="0"/>
    <n v="0"/>
    <n v="0"/>
    <n v="0"/>
    <n v="0"/>
    <n v="0"/>
    <n v="0"/>
    <n v="0"/>
    <n v="20024"/>
    <n v="0"/>
    <n v="0"/>
    <n v="0"/>
    <n v="0"/>
    <n v="0"/>
    <n v="0"/>
    <n v="0"/>
    <n v="0"/>
    <n v="20024"/>
    <n v="35041"/>
    <n v="25030"/>
    <n v="0"/>
    <n v="25030"/>
    <n v="0"/>
    <x v="19"/>
  </r>
  <r>
    <n v="103304"/>
    <n v="41322"/>
    <n v="30991"/>
    <n v="0"/>
    <n v="41322"/>
    <n v="41322"/>
    <n v="0"/>
    <n v="0"/>
    <n v="30991"/>
    <n v="41322"/>
    <n v="25826"/>
    <n v="0"/>
    <n v="0"/>
    <n v="10330"/>
    <n v="20661"/>
    <n v="41322"/>
    <n v="0"/>
    <n v="0"/>
    <n v="20661"/>
    <n v="25826"/>
    <n v="36157"/>
    <n v="25826"/>
    <n v="0"/>
    <n v="25826"/>
    <n v="0"/>
    <x v="19"/>
  </r>
  <r>
    <n v="0"/>
    <n v="0"/>
    <n v="0"/>
    <n v="0"/>
    <n v="0"/>
    <n v="0"/>
    <n v="0"/>
    <n v="0"/>
    <n v="0"/>
    <n v="0"/>
    <n v="30988"/>
    <n v="21692"/>
    <n v="0"/>
    <n v="0"/>
    <n v="0"/>
    <n v="0"/>
    <n v="0"/>
    <n v="0"/>
    <n v="0"/>
    <n v="15494"/>
    <n v="21692"/>
    <n v="6198"/>
    <n v="0"/>
    <n v="6198"/>
    <n v="0"/>
    <x v="17"/>
  </r>
  <r>
    <n v="0"/>
    <n v="0"/>
    <n v="0"/>
    <n v="0"/>
    <n v="0"/>
    <n v="0"/>
    <n v="0"/>
    <n v="0"/>
    <n v="0"/>
    <n v="0"/>
    <n v="0"/>
    <n v="5393"/>
    <n v="0"/>
    <n v="0"/>
    <n v="0"/>
    <n v="13484"/>
    <n v="0"/>
    <n v="0"/>
    <n v="0"/>
    <n v="0"/>
    <n v="16180"/>
    <n v="26967"/>
    <n v="0"/>
    <n v="26967"/>
    <n v="0"/>
    <x v="18"/>
  </r>
  <r>
    <n v="229314"/>
    <n v="57328"/>
    <n v="57328"/>
    <n v="0"/>
    <n v="57328"/>
    <n v="0"/>
    <n v="0"/>
    <n v="0"/>
    <n v="22931"/>
    <n v="0"/>
    <n v="0"/>
    <n v="0"/>
    <n v="0"/>
    <n v="0"/>
    <n v="57328"/>
    <n v="0"/>
    <n v="0"/>
    <n v="0"/>
    <n v="0"/>
    <n v="57328"/>
    <n v="57328"/>
    <n v="114657"/>
    <n v="0"/>
    <n v="114657"/>
    <n v="0"/>
    <x v="13"/>
  </r>
  <r>
    <n v="229314"/>
    <n v="57328"/>
    <n v="57328"/>
    <n v="0"/>
    <n v="57328"/>
    <n v="0"/>
    <n v="0"/>
    <n v="0"/>
    <n v="22931"/>
    <n v="0"/>
    <n v="0"/>
    <n v="0"/>
    <n v="0"/>
    <n v="0"/>
    <n v="57328"/>
    <n v="0"/>
    <n v="0"/>
    <n v="0"/>
    <n v="0"/>
    <n v="57328"/>
    <n v="57328"/>
    <n v="114657"/>
    <n v="0"/>
    <n v="114657"/>
    <n v="0"/>
    <x v="13"/>
  </r>
  <r>
    <n v="1503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168"/>
    <n v="45101"/>
    <n v="0"/>
    <n v="45101"/>
    <n v="0"/>
    <x v="13"/>
  </r>
  <r>
    <n v="751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5168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25987"/>
    <n v="7796"/>
    <n v="7796"/>
    <n v="0"/>
    <n v="7796"/>
    <n v="7796"/>
    <n v="0"/>
    <n v="0"/>
    <n v="7796"/>
    <n v="3118"/>
    <n v="7796"/>
    <n v="0"/>
    <n v="0"/>
    <n v="2599"/>
    <n v="5197"/>
    <n v="7796"/>
    <n v="0"/>
    <n v="0"/>
    <n v="7796"/>
    <n v="3118"/>
    <n v="10395"/>
    <n v="20790"/>
    <n v="7796"/>
    <n v="20790"/>
    <n v="1559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</r>
  <r>
    <n v="40678"/>
    <n v="10460"/>
    <n v="17434"/>
    <n v="0"/>
    <n v="17434"/>
    <n v="0"/>
    <n v="0"/>
    <n v="0"/>
    <n v="17434"/>
    <n v="11622"/>
    <n v="17434"/>
    <n v="0"/>
    <n v="0"/>
    <n v="3487"/>
    <n v="0"/>
    <n v="0"/>
    <n v="0"/>
    <n v="0"/>
    <n v="0"/>
    <n v="5811"/>
    <n v="0"/>
    <n v="23245"/>
    <n v="17434"/>
    <n v="23245"/>
    <n v="0"/>
    <x v="20"/>
  </r>
  <r>
    <n v="67253"/>
    <n v="26901"/>
    <n v="26901"/>
    <n v="0"/>
    <n v="26901"/>
    <n v="0"/>
    <n v="0"/>
    <n v="0"/>
    <n v="26901"/>
    <n v="13451"/>
    <n v="26901"/>
    <n v="0"/>
    <n v="0"/>
    <n v="13451"/>
    <n v="13451"/>
    <n v="0"/>
    <n v="0"/>
    <n v="0"/>
    <n v="20176"/>
    <n v="8070"/>
    <n v="26901"/>
    <n v="53802"/>
    <n v="0"/>
    <n v="53802"/>
    <n v="0"/>
    <x v="20"/>
  </r>
  <r>
    <n v="42650"/>
    <n v="17060"/>
    <n v="17060"/>
    <n v="0"/>
    <n v="17060"/>
    <n v="0"/>
    <n v="0"/>
    <n v="0"/>
    <n v="17060"/>
    <n v="14217"/>
    <n v="17060"/>
    <n v="0"/>
    <n v="0"/>
    <n v="4265"/>
    <n v="8530"/>
    <n v="0"/>
    <n v="0"/>
    <n v="0"/>
    <n v="0"/>
    <n v="8530"/>
    <n v="0"/>
    <n v="0"/>
    <n v="0"/>
    <n v="0"/>
    <n v="0"/>
    <x v="20"/>
  </r>
  <r>
    <n v="0"/>
    <n v="64159"/>
    <n v="64159"/>
    <n v="0"/>
    <n v="0"/>
    <n v="0"/>
    <n v="0"/>
    <n v="0"/>
    <n v="64159"/>
    <n v="0"/>
    <n v="0"/>
    <n v="0"/>
    <n v="0"/>
    <n v="32079"/>
    <n v="0"/>
    <n v="0"/>
    <n v="0"/>
    <n v="0"/>
    <n v="80199"/>
    <n v="40099"/>
    <n v="160397"/>
    <n v="240596"/>
    <n v="0"/>
    <n v="0"/>
    <n v="40099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790"/>
    <n v="0"/>
    <x v="20"/>
  </r>
  <r>
    <n v="244950"/>
    <n v="65320"/>
    <n v="65320"/>
    <n v="0"/>
    <n v="0"/>
    <n v="0"/>
    <n v="0"/>
    <n v="0"/>
    <n v="65320"/>
    <n v="0"/>
    <n v="0"/>
    <n v="0"/>
    <n v="0"/>
    <n v="24495"/>
    <n v="0"/>
    <n v="0"/>
    <n v="0"/>
    <n v="0"/>
    <n v="0"/>
    <n v="0"/>
    <n v="0"/>
    <n v="81650"/>
    <n v="0"/>
    <n v="0"/>
    <n v="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294"/>
    <n v="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</r>
  <r>
    <n v="37888"/>
    <n v="126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</r>
  <r>
    <n v="1838688"/>
    <n v="294190"/>
    <n v="294190"/>
    <n v="0"/>
    <n v="735475"/>
    <n v="441285"/>
    <n v="0"/>
    <n v="0"/>
    <n v="588380"/>
    <n v="441285"/>
    <n v="441285"/>
    <n v="0"/>
    <n v="183869"/>
    <n v="294190"/>
    <n v="0"/>
    <n v="441285"/>
    <n v="0"/>
    <n v="0"/>
    <n v="220643"/>
    <n v="220643"/>
    <n v="147095"/>
    <n v="0"/>
    <n v="220643"/>
    <n v="0"/>
    <n v="73548"/>
    <x v="22"/>
  </r>
  <r>
    <n v="2273417"/>
    <n v="202082"/>
    <n v="121249"/>
    <n v="0"/>
    <n v="404163"/>
    <n v="0"/>
    <n v="0"/>
    <n v="0"/>
    <n v="404163"/>
    <n v="121249"/>
    <n v="0"/>
    <n v="0"/>
    <n v="202082"/>
    <n v="0"/>
    <n v="0"/>
    <n v="303122"/>
    <n v="0"/>
    <n v="0"/>
    <n v="202082"/>
    <n v="151561"/>
    <n v="202082"/>
    <n v="151561"/>
    <n v="0"/>
    <n v="0"/>
    <n v="303122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</r>
  <r>
    <n v="232535"/>
    <n v="18603"/>
    <n v="18603"/>
    <n v="0"/>
    <n v="18603"/>
    <n v="18603"/>
    <n v="0"/>
    <n v="0"/>
    <n v="18603"/>
    <n v="18603"/>
    <n v="18603"/>
    <n v="23253"/>
    <n v="0"/>
    <n v="9301"/>
    <n v="9301"/>
    <n v="279042"/>
    <n v="0"/>
    <n v="0"/>
    <n v="0"/>
    <n v="69760"/>
    <n v="46507"/>
    <n v="93014"/>
    <n v="139521"/>
    <n v="93014"/>
    <n v="0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</r>
  <r>
    <n v="354287"/>
    <n v="28343"/>
    <n v="28343"/>
    <n v="0"/>
    <n v="28343"/>
    <n v="0"/>
    <n v="0"/>
    <n v="0"/>
    <n v="28343"/>
    <n v="28343"/>
    <n v="28343"/>
    <n v="106286"/>
    <n v="0"/>
    <n v="14171"/>
    <n v="14171"/>
    <n v="63772"/>
    <n v="0"/>
    <n v="0"/>
    <n v="0"/>
    <n v="14171"/>
    <n v="70857"/>
    <n v="106286"/>
    <n v="0"/>
    <n v="106286"/>
    <n v="70857"/>
    <x v="25"/>
  </r>
  <r>
    <n v="21390"/>
    <n v="8556"/>
    <n v="0"/>
    <n v="0"/>
    <n v="8556"/>
    <n v="4278"/>
    <n v="0"/>
    <n v="0"/>
    <n v="0"/>
    <n v="8556"/>
    <n v="8556"/>
    <n v="0"/>
    <n v="0"/>
    <n v="2139"/>
    <n v="4278"/>
    <n v="0"/>
    <n v="0"/>
    <n v="0"/>
    <n v="2139"/>
    <n v="6417"/>
    <n v="42781"/>
    <n v="32086"/>
    <n v="0"/>
    <n v="32086"/>
    <n v="0"/>
    <x v="26"/>
  </r>
  <r>
    <n v="85062"/>
    <n v="0"/>
    <n v="0"/>
    <n v="0"/>
    <n v="0"/>
    <n v="0"/>
    <n v="0"/>
    <n v="0"/>
    <n v="0"/>
    <n v="0"/>
    <n v="0"/>
    <n v="25519"/>
    <n v="0"/>
    <n v="0"/>
    <n v="0"/>
    <n v="17012"/>
    <n v="0"/>
    <n v="0"/>
    <n v="17012"/>
    <n v="51037"/>
    <n v="34025"/>
    <n v="25519"/>
    <n v="0"/>
    <n v="25519"/>
    <n v="85062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</r>
  <r>
    <n v="32282"/>
    <n v="8608"/>
    <n v="8608"/>
    <n v="0"/>
    <n v="8608"/>
    <n v="8608"/>
    <n v="0"/>
    <n v="0"/>
    <n v="8608"/>
    <n v="0"/>
    <n v="4304"/>
    <n v="8608"/>
    <n v="0"/>
    <n v="2152"/>
    <n v="8608"/>
    <n v="107605"/>
    <n v="0"/>
    <n v="0"/>
    <n v="12913"/>
    <n v="0"/>
    <n v="38738"/>
    <n v="32282"/>
    <n v="0"/>
    <n v="32282"/>
    <n v="0"/>
    <x v="28"/>
  </r>
  <r>
    <n v="0"/>
    <n v="0"/>
    <n v="0"/>
    <n v="0"/>
    <n v="1234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</r>
  <r>
    <n v="4230552"/>
    <n v="483492"/>
    <n v="483492"/>
    <n v="0"/>
    <n v="604365"/>
    <n v="0"/>
    <n v="0"/>
    <n v="0"/>
    <n v="604365"/>
    <n v="483492"/>
    <n v="725238"/>
    <n v="0"/>
    <n v="0"/>
    <n v="120873"/>
    <n v="120873"/>
    <n v="0"/>
    <n v="0"/>
    <n v="0"/>
    <n v="241746"/>
    <n v="725238"/>
    <n v="241746"/>
    <n v="181309"/>
    <n v="241746"/>
    <n v="181309"/>
    <n v="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</r>
  <r>
    <n v="474716"/>
    <n v="178018"/>
    <n v="178018"/>
    <n v="0"/>
    <n v="356037"/>
    <n v="0"/>
    <n v="0"/>
    <n v="0"/>
    <n v="356037"/>
    <n v="356037"/>
    <n v="356037"/>
    <n v="0"/>
    <n v="0"/>
    <n v="59339"/>
    <n v="59339"/>
    <n v="0"/>
    <n v="0"/>
    <n v="0"/>
    <n v="118679"/>
    <n v="59339"/>
    <n v="89009"/>
    <n v="148349"/>
    <n v="118679"/>
    <n v="148349"/>
    <n v="29670"/>
    <x v="32"/>
  </r>
  <r>
    <n v="424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</r>
  <r>
    <n v="865977"/>
    <n v="49484"/>
    <n v="30928"/>
    <n v="0"/>
    <n v="61856"/>
    <n v="0"/>
    <n v="0"/>
    <n v="0"/>
    <n v="61856"/>
    <n v="37113"/>
    <n v="49484"/>
    <n v="24742"/>
    <n v="0"/>
    <n v="9897"/>
    <n v="12371"/>
    <n v="37113"/>
    <n v="0"/>
    <n v="0"/>
    <n v="12371"/>
    <n v="74227"/>
    <n v="24742"/>
    <n v="12371"/>
    <n v="24742"/>
    <n v="12371"/>
    <n v="24742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</r>
  <r>
    <n v="703090"/>
    <n v="70309"/>
    <n v="43943"/>
    <n v="0"/>
    <n v="0"/>
    <n v="0"/>
    <n v="0"/>
    <n v="0"/>
    <n v="70309"/>
    <n v="35155"/>
    <n v="70309"/>
    <n v="17577"/>
    <n v="17577"/>
    <n v="0"/>
    <n v="0"/>
    <n v="52732"/>
    <n v="0"/>
    <n v="0"/>
    <n v="17577"/>
    <n v="36912"/>
    <n v="26366"/>
    <n v="17577"/>
    <n v="35155"/>
    <n v="0"/>
    <n v="0"/>
    <x v="33"/>
  </r>
  <r>
    <n v="0"/>
    <n v="0"/>
    <n v="90402"/>
    <n v="0"/>
    <n v="90402"/>
    <n v="90402"/>
    <n v="0"/>
    <n v="0"/>
    <n v="90402"/>
    <n v="90402"/>
    <n v="90402"/>
    <n v="45201"/>
    <n v="72322"/>
    <n v="54241"/>
    <n v="0"/>
    <n v="90402"/>
    <n v="0"/>
    <n v="0"/>
    <n v="135603"/>
    <n v="0"/>
    <n v="54241"/>
    <n v="36161"/>
    <n v="36161"/>
    <n v="0"/>
    <n v="90402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93272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0"/>
    <n v="0"/>
    <n v="0"/>
    <n v="0"/>
    <n v="46655"/>
    <n v="0"/>
    <n v="0"/>
    <n v="0"/>
    <n v="0"/>
    <n v="0"/>
    <n v="0"/>
    <n v="0"/>
    <n v="0"/>
    <n v="0"/>
    <x v="13"/>
  </r>
  <r>
    <n v="0"/>
    <n v="0"/>
    <n v="0"/>
    <n v="0"/>
    <n v="0"/>
    <n v="0"/>
    <n v="0"/>
    <n v="0"/>
    <n v="0"/>
    <n v="0"/>
    <n v="0"/>
    <n v="4259"/>
    <n v="0"/>
    <n v="0"/>
    <n v="0"/>
    <n v="0"/>
    <n v="0"/>
    <n v="0"/>
    <n v="0"/>
    <n v="0"/>
    <n v="0"/>
    <n v="0"/>
    <n v="0"/>
    <n v="0"/>
    <n v="0"/>
    <x v="20"/>
  </r>
  <r>
    <n v="0"/>
    <n v="0"/>
    <n v="0"/>
    <n v="0"/>
    <n v="0"/>
    <n v="0"/>
    <n v="0"/>
    <n v="0"/>
    <n v="0"/>
    <n v="0"/>
    <n v="0"/>
    <n v="8328"/>
    <n v="0"/>
    <n v="0"/>
    <n v="0"/>
    <n v="0"/>
    <n v="0"/>
    <n v="0"/>
    <n v="12492"/>
    <n v="0"/>
    <n v="0"/>
    <n v="0"/>
    <n v="0"/>
    <n v="0"/>
    <n v="0"/>
    <x v="36"/>
  </r>
  <r>
    <n v="55420"/>
    <n v="2771"/>
    <n v="2771"/>
    <n v="0"/>
    <n v="2771"/>
    <n v="0"/>
    <n v="0"/>
    <n v="0"/>
    <n v="2771"/>
    <n v="2771"/>
    <n v="2771"/>
    <n v="11084"/>
    <n v="0"/>
    <n v="2771"/>
    <n v="2771"/>
    <n v="0"/>
    <n v="0"/>
    <n v="0"/>
    <n v="0"/>
    <n v="5542"/>
    <n v="0"/>
    <n v="6928"/>
    <n v="0"/>
    <n v="6928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</r>
  <r>
    <n v="6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1181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n v="1118"/>
    <x v="37"/>
  </r>
  <r>
    <n v="76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75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38508"/>
    <n v="57711"/>
    <n v="34627"/>
    <n v="11542"/>
    <n v="34627"/>
    <n v="34627"/>
    <n v="34627"/>
    <n v="34627"/>
    <n v="34627"/>
    <n v="34627"/>
    <n v="23085"/>
    <n v="23085"/>
    <n v="23085"/>
    <n v="23085"/>
    <n v="23085"/>
    <n v="23085"/>
    <n v="23085"/>
    <n v="34627"/>
    <n v="23085"/>
    <n v="23085"/>
    <n v="23085"/>
    <n v="23085"/>
    <n v="23085"/>
    <n v="23085"/>
    <n v="23085"/>
    <x v="41"/>
  </r>
  <r>
    <n v="157680"/>
    <n v="90103"/>
    <n v="22526"/>
    <n v="45051"/>
    <n v="45051"/>
    <n v="45051"/>
    <n v="45051"/>
    <n v="45051"/>
    <n v="45051"/>
    <n v="45051"/>
    <n v="45051"/>
    <n v="22526"/>
    <n v="22526"/>
    <n v="22526"/>
    <n v="22526"/>
    <n v="22526"/>
    <n v="22526"/>
    <n v="45051"/>
    <n v="22526"/>
    <n v="22526"/>
    <n v="22526"/>
    <n v="22526"/>
    <n v="22526"/>
    <n v="22526"/>
    <n v="22526"/>
    <x v="41"/>
  </r>
  <r>
    <n v="60698"/>
    <n v="10116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n v="5058"/>
    <x v="41"/>
  </r>
  <r>
    <n v="25087"/>
    <n v="16725"/>
    <n v="8362"/>
    <n v="0"/>
    <n v="0"/>
    <n v="0"/>
    <n v="0"/>
    <n v="0"/>
    <n v="0"/>
    <n v="0"/>
    <n v="0"/>
    <n v="0"/>
    <n v="0"/>
    <n v="0"/>
    <n v="0"/>
    <n v="0"/>
    <n v="0"/>
    <n v="8362"/>
    <n v="0"/>
    <n v="8362"/>
    <n v="0"/>
    <n v="0"/>
    <n v="0"/>
    <n v="0"/>
    <n v="0"/>
    <x v="41"/>
  </r>
  <r>
    <n v="66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93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40408"/>
    <n v="0"/>
    <n v="0"/>
    <n v="20204"/>
    <n v="0"/>
    <n v="0"/>
    <n v="0"/>
    <n v="0"/>
    <n v="0"/>
    <n v="0"/>
    <n v="0"/>
    <n v="20204"/>
    <n v="0"/>
    <n v="0"/>
    <n v="0"/>
    <n v="0"/>
    <n v="0"/>
    <n v="0"/>
    <n v="0"/>
    <n v="0"/>
    <n v="0"/>
    <n v="0"/>
    <n v="0"/>
    <n v="0"/>
    <n v="0"/>
    <x v="37"/>
  </r>
  <r>
    <n v="406794"/>
    <n v="135598"/>
    <n v="22600"/>
    <n v="0"/>
    <n v="45199"/>
    <n v="45199"/>
    <n v="45199"/>
    <n v="45199"/>
    <n v="45199"/>
    <n v="90399"/>
    <n v="45199"/>
    <n v="0"/>
    <n v="22600"/>
    <n v="45199"/>
    <n v="22600"/>
    <n v="45199"/>
    <n v="22600"/>
    <n v="45199"/>
    <n v="22600"/>
    <n v="22600"/>
    <n v="22600"/>
    <n v="22600"/>
    <n v="22600"/>
    <n v="22600"/>
    <n v="45199"/>
    <x v="37"/>
  </r>
  <r>
    <n v="398388"/>
    <n v="93738"/>
    <n v="117173"/>
    <n v="46869"/>
    <n v="187477"/>
    <n v="70304"/>
    <n v="70304"/>
    <n v="70304"/>
    <n v="70304"/>
    <n v="93738"/>
    <n v="70304"/>
    <n v="46869"/>
    <n v="46869"/>
    <n v="23435"/>
    <n v="23435"/>
    <n v="23435"/>
    <n v="46869"/>
    <n v="46869"/>
    <n v="23435"/>
    <n v="46869"/>
    <n v="23435"/>
    <n v="63273"/>
    <n v="46869"/>
    <n v="23435"/>
    <n v="46869"/>
    <x v="37"/>
  </r>
  <r>
    <n v="63927"/>
    <n v="19178"/>
    <n v="9589"/>
    <n v="9589"/>
    <n v="0"/>
    <n v="0"/>
    <n v="0"/>
    <n v="0"/>
    <n v="0"/>
    <n v="0"/>
    <n v="0"/>
    <n v="0"/>
    <n v="0"/>
    <n v="0"/>
    <n v="0"/>
    <n v="0"/>
    <n v="0"/>
    <n v="3196"/>
    <n v="0"/>
    <n v="0"/>
    <n v="3196"/>
    <n v="0"/>
    <n v="0"/>
    <n v="3196"/>
    <n v="0"/>
    <x v="37"/>
  </r>
  <r>
    <n v="139777"/>
    <n v="69888"/>
    <n v="23296"/>
    <n v="0"/>
    <n v="232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191869"/>
    <n v="0"/>
    <n v="127912"/>
    <n v="63956"/>
    <n v="0"/>
    <n v="0"/>
    <n v="0"/>
    <n v="0"/>
    <n v="0"/>
    <n v="0"/>
    <n v="0"/>
    <n v="0"/>
    <n v="0"/>
    <n v="0"/>
    <n v="0"/>
    <n v="0"/>
    <n v="0"/>
    <n v="127912"/>
    <n v="0"/>
    <n v="63956"/>
    <n v="63956"/>
    <n v="63956"/>
    <n v="0"/>
    <n v="0"/>
    <n v="0"/>
    <x v="41"/>
  </r>
  <r>
    <n v="0"/>
    <n v="0"/>
    <n v="0"/>
    <n v="0"/>
    <n v="0"/>
    <n v="0"/>
    <n v="0"/>
    <n v="0"/>
    <n v="0"/>
    <n v="0"/>
    <n v="0"/>
    <n v="65651"/>
    <n v="65651"/>
    <n v="65651"/>
    <n v="65651"/>
    <n v="0"/>
    <n v="0"/>
    <n v="0"/>
    <n v="65651"/>
    <n v="0"/>
    <n v="0"/>
    <n v="0"/>
    <n v="65651"/>
    <n v="65651"/>
    <n v="0"/>
    <x v="41"/>
  </r>
  <r>
    <n v="610204"/>
    <n v="101701"/>
    <n v="0"/>
    <n v="0"/>
    <n v="101701"/>
    <n v="101701"/>
    <n v="101701"/>
    <n v="203401"/>
    <n v="101701"/>
    <n v="203401"/>
    <n v="101701"/>
    <n v="101701"/>
    <n v="0"/>
    <n v="0"/>
    <n v="0"/>
    <n v="101701"/>
    <n v="101701"/>
    <n v="0"/>
    <n v="0"/>
    <n v="0"/>
    <n v="0"/>
    <n v="0"/>
    <n v="0"/>
    <n v="0"/>
    <n v="0"/>
    <x v="41"/>
  </r>
  <r>
    <n v="57913"/>
    <n v="57913"/>
    <n v="0"/>
    <n v="0"/>
    <n v="0"/>
    <n v="0"/>
    <n v="0"/>
    <n v="0"/>
    <n v="0"/>
    <n v="0"/>
    <n v="0"/>
    <n v="0"/>
    <n v="0"/>
    <n v="0"/>
    <n v="0"/>
    <n v="0"/>
    <n v="0"/>
    <n v="57913"/>
    <n v="57913"/>
    <n v="0"/>
    <n v="0"/>
    <n v="0"/>
    <n v="0"/>
    <n v="0"/>
    <n v="57913"/>
    <x v="41"/>
  </r>
  <r>
    <n v="4558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</r>
  <r>
    <n v="37005"/>
    <n v="0"/>
    <n v="370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128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  <r>
    <n v="41941"/>
    <n v="41941"/>
    <n v="419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:Z49" firstHeaderRow="0" firstDataRow="1" firstDataCol="1"/>
  <pivotFields count="26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32"/>
        <item x="30"/>
        <item x="31"/>
        <item x="34"/>
        <item x="33"/>
        <item x="35"/>
        <item x="28"/>
        <item x="14"/>
        <item x="19"/>
        <item x="13"/>
        <item x="21"/>
        <item x="26"/>
        <item x="22"/>
        <item x="27"/>
        <item x="24"/>
        <item x="23"/>
        <item x="25"/>
        <item x="12"/>
        <item x="5"/>
        <item x="8"/>
        <item x="4"/>
        <item x="1"/>
        <item x="0"/>
        <item x="2"/>
        <item x="3"/>
        <item x="6"/>
        <item x="7"/>
        <item x="11"/>
        <item x="9"/>
        <item x="10"/>
        <item x="20"/>
        <item x="40"/>
        <item x="36"/>
        <item x="29"/>
        <item x="38"/>
        <item x="39"/>
        <item x="16"/>
        <item x="18"/>
        <item x="15"/>
        <item x="17"/>
        <item x="37"/>
        <item x="41"/>
        <item t="default"/>
      </items>
    </pivotField>
  </pivotFields>
  <rowFields count="1">
    <field x="25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">
      <pivotArea field="25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3">
      <pivotArea field="25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">
      <pivotArea field="25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0"/>
  <sheetViews>
    <sheetView workbookViewId="0">
      <selection activeCell="G19" sqref="G19"/>
    </sheetView>
  </sheetViews>
  <sheetFormatPr baseColWidth="10" defaultColWidth="11" defaultRowHeight="14.25"/>
  <cols>
    <col min="1" max="1" width="4" bestFit="1" customWidth="1"/>
    <col min="2" max="2" width="24.125" customWidth="1"/>
    <col min="3" max="29" width="17.625" customWidth="1"/>
  </cols>
  <sheetData>
    <row r="1" spans="1:28" ht="36.75" thickBot="1">
      <c r="A1" s="40" t="s">
        <v>682</v>
      </c>
      <c r="B1" s="41" t="s">
        <v>683</v>
      </c>
      <c r="C1" s="42" t="s">
        <v>684</v>
      </c>
      <c r="D1" s="43" t="s">
        <v>653</v>
      </c>
      <c r="E1" s="43" t="s">
        <v>654</v>
      </c>
      <c r="F1" s="43" t="s">
        <v>655</v>
      </c>
      <c r="G1" s="43" t="s">
        <v>656</v>
      </c>
      <c r="H1" s="43" t="s">
        <v>657</v>
      </c>
      <c r="I1" s="43" t="s">
        <v>658</v>
      </c>
      <c r="J1" s="43" t="s">
        <v>659</v>
      </c>
      <c r="K1" s="43" t="s">
        <v>660</v>
      </c>
      <c r="L1" s="43" t="s">
        <v>661</v>
      </c>
      <c r="M1" s="43" t="s">
        <v>662</v>
      </c>
      <c r="N1" s="43" t="s">
        <v>663</v>
      </c>
      <c r="O1" s="43" t="s">
        <v>664</v>
      </c>
      <c r="P1" s="44" t="s">
        <v>665</v>
      </c>
      <c r="Q1" s="43" t="s">
        <v>666</v>
      </c>
      <c r="R1" s="43" t="s">
        <v>667</v>
      </c>
      <c r="S1" s="43" t="s">
        <v>668</v>
      </c>
      <c r="T1" s="43" t="s">
        <v>669</v>
      </c>
      <c r="U1" s="43" t="s">
        <v>670</v>
      </c>
      <c r="V1" s="43" t="s">
        <v>671</v>
      </c>
      <c r="W1" s="43" t="s">
        <v>672</v>
      </c>
      <c r="X1" s="43" t="s">
        <v>673</v>
      </c>
      <c r="Y1" s="43" t="s">
        <v>674</v>
      </c>
      <c r="Z1" s="43" t="s">
        <v>675</v>
      </c>
      <c r="AA1" s="43" t="s">
        <v>676</v>
      </c>
      <c r="AB1" s="45" t="s">
        <v>677</v>
      </c>
    </row>
    <row r="2" spans="1:28">
      <c r="A2" s="46">
        <v>1</v>
      </c>
      <c r="B2" s="47" t="s">
        <v>685</v>
      </c>
      <c r="C2" s="48">
        <f>SUM(D2:AB2)</f>
        <v>130</v>
      </c>
      <c r="D2" s="100">
        <v>30</v>
      </c>
      <c r="E2" s="100">
        <v>11</v>
      </c>
      <c r="F2" s="100">
        <v>2</v>
      </c>
      <c r="G2" s="100">
        <v>2</v>
      </c>
      <c r="H2" s="99">
        <v>10</v>
      </c>
      <c r="I2" s="100">
        <v>8</v>
      </c>
      <c r="J2" s="100">
        <v>6</v>
      </c>
      <c r="K2" s="99">
        <v>4</v>
      </c>
      <c r="L2" s="100">
        <v>6</v>
      </c>
      <c r="M2" s="100">
        <v>8</v>
      </c>
      <c r="N2" s="100">
        <v>8</v>
      </c>
      <c r="O2" s="100">
        <v>2</v>
      </c>
      <c r="P2" s="103">
        <v>2</v>
      </c>
      <c r="Q2" s="100">
        <v>2</v>
      </c>
      <c r="R2" s="100">
        <v>2</v>
      </c>
      <c r="S2" s="100">
        <v>4</v>
      </c>
      <c r="T2" s="100">
        <v>1</v>
      </c>
      <c r="U2" s="100">
        <v>4</v>
      </c>
      <c r="V2" s="100">
        <v>3</v>
      </c>
      <c r="W2" s="100">
        <v>3</v>
      </c>
      <c r="X2" s="100">
        <v>2</v>
      </c>
      <c r="Y2" s="100">
        <v>3</v>
      </c>
      <c r="Z2" s="100">
        <v>3</v>
      </c>
      <c r="AA2" s="100">
        <v>2</v>
      </c>
      <c r="AB2" s="104">
        <v>2</v>
      </c>
    </row>
    <row r="3" spans="1:28">
      <c r="A3" s="49">
        <v>2</v>
      </c>
      <c r="B3" s="50" t="s">
        <v>686</v>
      </c>
      <c r="C3" s="51">
        <f>SUM(D3:AB3)</f>
        <v>41</v>
      </c>
      <c r="D3" s="101">
        <v>12</v>
      </c>
      <c r="E3" s="101">
        <v>3</v>
      </c>
      <c r="F3" s="101">
        <v>2</v>
      </c>
      <c r="G3" s="51"/>
      <c r="H3" s="101">
        <v>2</v>
      </c>
      <c r="I3" s="101">
        <v>2</v>
      </c>
      <c r="J3" s="101">
        <v>2</v>
      </c>
      <c r="K3" s="101">
        <v>1</v>
      </c>
      <c r="L3" s="101">
        <v>2</v>
      </c>
      <c r="M3" s="101">
        <v>2</v>
      </c>
      <c r="N3" s="101">
        <v>2</v>
      </c>
      <c r="O3" s="51"/>
      <c r="P3" s="92"/>
      <c r="Q3" s="101">
        <v>1</v>
      </c>
      <c r="R3" s="101">
        <v>1</v>
      </c>
      <c r="S3" s="101">
        <v>2</v>
      </c>
      <c r="T3" s="51"/>
      <c r="U3" s="101">
        <v>2</v>
      </c>
      <c r="V3" s="101">
        <v>2</v>
      </c>
      <c r="W3" s="101">
        <v>1</v>
      </c>
      <c r="X3" s="101">
        <v>1</v>
      </c>
      <c r="Y3" s="51"/>
      <c r="Z3" s="101">
        <v>1</v>
      </c>
      <c r="AA3" s="51"/>
      <c r="AB3" s="93"/>
    </row>
    <row r="4" spans="1:28">
      <c r="A4" s="49">
        <v>3</v>
      </c>
      <c r="B4" s="50" t="s">
        <v>687</v>
      </c>
      <c r="C4" s="51">
        <f>SUM(D4:AB4)</f>
        <v>4</v>
      </c>
      <c r="D4" s="101">
        <v>3</v>
      </c>
      <c r="E4" s="101">
        <v>1</v>
      </c>
      <c r="F4" s="101"/>
      <c r="G4" s="51"/>
      <c r="H4" s="51"/>
      <c r="I4" s="101"/>
      <c r="J4" s="51"/>
      <c r="K4" s="51"/>
      <c r="L4" s="51"/>
      <c r="M4" s="51"/>
      <c r="N4" s="101"/>
      <c r="O4" s="51"/>
      <c r="P4" s="92"/>
      <c r="Q4" s="51"/>
      <c r="R4" s="51"/>
      <c r="S4" s="51"/>
      <c r="T4" s="51"/>
      <c r="U4" s="101"/>
      <c r="V4" s="101"/>
      <c r="W4" s="51"/>
      <c r="X4" s="51"/>
      <c r="Y4" s="51"/>
      <c r="Z4" s="51"/>
      <c r="AA4" s="51"/>
      <c r="AB4" s="93"/>
    </row>
    <row r="5" spans="1:28">
      <c r="A5" s="49">
        <v>4</v>
      </c>
      <c r="B5" s="50" t="s">
        <v>688</v>
      </c>
      <c r="C5" s="51">
        <f>SUM(D5:AB5)</f>
        <v>5</v>
      </c>
      <c r="D5" s="101">
        <v>1</v>
      </c>
      <c r="E5" s="101">
        <v>1</v>
      </c>
      <c r="F5" s="101">
        <v>1</v>
      </c>
      <c r="G5" s="51"/>
      <c r="H5" s="51"/>
      <c r="I5" s="51"/>
      <c r="J5" s="51"/>
      <c r="K5" s="51"/>
      <c r="L5" s="51"/>
      <c r="M5" s="51"/>
      <c r="N5" s="101"/>
      <c r="O5" s="51"/>
      <c r="P5" s="92"/>
      <c r="Q5" s="51"/>
      <c r="R5" s="51"/>
      <c r="S5" s="51"/>
      <c r="T5" s="51"/>
      <c r="U5" s="101">
        <v>1</v>
      </c>
      <c r="V5" s="101">
        <v>1</v>
      </c>
      <c r="W5" s="51"/>
      <c r="X5" s="51"/>
      <c r="Y5" s="51"/>
      <c r="Z5" s="51"/>
      <c r="AA5" s="51"/>
      <c r="AB5" s="93"/>
    </row>
    <row r="6" spans="1:28" ht="15" thickBot="1">
      <c r="A6" s="52">
        <v>5</v>
      </c>
      <c r="B6" s="53" t="s">
        <v>689</v>
      </c>
      <c r="C6" s="54">
        <f>SUM(D6:AB6)</f>
        <v>5</v>
      </c>
      <c r="D6" s="102">
        <v>2</v>
      </c>
      <c r="E6" s="54"/>
      <c r="F6" s="54"/>
      <c r="G6" s="54"/>
      <c r="H6" s="54"/>
      <c r="I6" s="54"/>
      <c r="J6" s="54"/>
      <c r="K6" s="54"/>
      <c r="L6" s="54"/>
      <c r="M6" s="54">
        <v>1</v>
      </c>
      <c r="N6" s="102">
        <v>1</v>
      </c>
      <c r="O6" s="54"/>
      <c r="P6" s="94"/>
      <c r="Q6" s="54"/>
      <c r="R6" s="54"/>
      <c r="S6" s="54"/>
      <c r="T6" s="54"/>
      <c r="U6" s="102">
        <v>1</v>
      </c>
      <c r="V6" s="54"/>
      <c r="W6" s="54"/>
      <c r="X6" s="54"/>
      <c r="Y6" s="54"/>
      <c r="Z6" s="54"/>
      <c r="AA6" s="54"/>
      <c r="AB6" s="95"/>
    </row>
    <row r="7" spans="1:28" ht="15" thickBot="1">
      <c r="A7" s="233" t="s">
        <v>690</v>
      </c>
      <c r="B7" s="234"/>
      <c r="C7" s="55">
        <f t="shared" ref="C7:AB7" si="0">SUM(C2:C6)</f>
        <v>185</v>
      </c>
      <c r="D7" s="55">
        <f t="shared" si="0"/>
        <v>48</v>
      </c>
      <c r="E7" s="55">
        <f t="shared" si="0"/>
        <v>16</v>
      </c>
      <c r="F7" s="55">
        <f t="shared" si="0"/>
        <v>5</v>
      </c>
      <c r="G7" s="55">
        <f t="shared" si="0"/>
        <v>2</v>
      </c>
      <c r="H7" s="55">
        <f t="shared" si="0"/>
        <v>12</v>
      </c>
      <c r="I7" s="55">
        <f t="shared" si="0"/>
        <v>10</v>
      </c>
      <c r="J7" s="55">
        <f t="shared" si="0"/>
        <v>8</v>
      </c>
      <c r="K7" s="55">
        <f t="shared" si="0"/>
        <v>5</v>
      </c>
      <c r="L7" s="55">
        <f t="shared" si="0"/>
        <v>8</v>
      </c>
      <c r="M7" s="55">
        <f t="shared" si="0"/>
        <v>11</v>
      </c>
      <c r="N7" s="55">
        <f t="shared" si="0"/>
        <v>11</v>
      </c>
      <c r="O7" s="55">
        <f t="shared" si="0"/>
        <v>2</v>
      </c>
      <c r="P7" s="55">
        <f t="shared" si="0"/>
        <v>2</v>
      </c>
      <c r="Q7" s="55">
        <f t="shared" si="0"/>
        <v>3</v>
      </c>
      <c r="R7" s="55">
        <f t="shared" si="0"/>
        <v>3</v>
      </c>
      <c r="S7" s="55">
        <f t="shared" si="0"/>
        <v>6</v>
      </c>
      <c r="T7" s="55">
        <f t="shared" si="0"/>
        <v>1</v>
      </c>
      <c r="U7" s="55">
        <f t="shared" si="0"/>
        <v>8</v>
      </c>
      <c r="V7" s="55">
        <f t="shared" si="0"/>
        <v>6</v>
      </c>
      <c r="W7" s="55">
        <f t="shared" si="0"/>
        <v>4</v>
      </c>
      <c r="X7" s="55">
        <f t="shared" si="0"/>
        <v>3</v>
      </c>
      <c r="Y7" s="55">
        <f t="shared" si="0"/>
        <v>3</v>
      </c>
      <c r="Z7" s="55">
        <f t="shared" si="0"/>
        <v>4</v>
      </c>
      <c r="AA7" s="55">
        <f t="shared" si="0"/>
        <v>2</v>
      </c>
      <c r="AB7" s="56">
        <f t="shared" si="0"/>
        <v>2</v>
      </c>
    </row>
    <row r="8" spans="1:28">
      <c r="R8" s="63"/>
    </row>
    <row r="9" spans="1:28" s="62" customFormat="1">
      <c r="R9" s="63"/>
    </row>
    <row r="10" spans="1:28" s="62" customFormat="1">
      <c r="B10" s="62" t="s">
        <v>692</v>
      </c>
      <c r="C10" s="62">
        <v>2862350.9288400002</v>
      </c>
      <c r="D10" s="62">
        <f>+$C$10*D7</f>
        <v>137392844.58432001</v>
      </c>
      <c r="E10" s="62">
        <f t="shared" ref="E10:AA10" si="1">+$C$10*E7</f>
        <v>45797614.861440003</v>
      </c>
      <c r="F10" s="62">
        <f t="shared" si="1"/>
        <v>14311754.644200001</v>
      </c>
      <c r="G10" s="62">
        <f t="shared" si="1"/>
        <v>5724701.8576800004</v>
      </c>
      <c r="H10" s="62">
        <f t="shared" si="1"/>
        <v>34348211.146080002</v>
      </c>
      <c r="I10" s="62">
        <f t="shared" si="1"/>
        <v>28623509.288400002</v>
      </c>
      <c r="J10" s="62">
        <f t="shared" si="1"/>
        <v>22898807.430720001</v>
      </c>
      <c r="K10" s="62">
        <f t="shared" si="1"/>
        <v>14311754.644200001</v>
      </c>
      <c r="L10" s="62">
        <f t="shared" si="1"/>
        <v>22898807.430720001</v>
      </c>
      <c r="M10" s="62">
        <f t="shared" si="1"/>
        <v>31485860.217240002</v>
      </c>
      <c r="N10" s="62">
        <f t="shared" si="1"/>
        <v>31485860.217240002</v>
      </c>
      <c r="O10" s="62">
        <f t="shared" si="1"/>
        <v>5724701.8576800004</v>
      </c>
      <c r="P10" s="62">
        <f t="shared" si="1"/>
        <v>5724701.8576800004</v>
      </c>
      <c r="Q10" s="62">
        <f t="shared" si="1"/>
        <v>8587052.7865200005</v>
      </c>
      <c r="R10" s="62">
        <f t="shared" si="1"/>
        <v>8587052.7865200005</v>
      </c>
      <c r="S10" s="62">
        <f t="shared" si="1"/>
        <v>17174105.573040001</v>
      </c>
      <c r="T10" s="62">
        <f t="shared" si="1"/>
        <v>2862350.9288400002</v>
      </c>
      <c r="U10" s="62">
        <f t="shared" si="1"/>
        <v>22898807.430720001</v>
      </c>
      <c r="V10" s="62">
        <f t="shared" si="1"/>
        <v>17174105.573040001</v>
      </c>
      <c r="W10" s="62">
        <f t="shared" si="1"/>
        <v>11449403.715360001</v>
      </c>
      <c r="X10" s="62">
        <f t="shared" si="1"/>
        <v>8587052.7865200005</v>
      </c>
      <c r="Y10" s="62">
        <f t="shared" si="1"/>
        <v>8587052.7865200005</v>
      </c>
      <c r="Z10" s="62">
        <f t="shared" si="1"/>
        <v>11449403.715360001</v>
      </c>
      <c r="AA10" s="62">
        <f t="shared" si="1"/>
        <v>5724701.8576800004</v>
      </c>
    </row>
    <row r="11" spans="1:28" s="62" customFormat="1">
      <c r="C11" s="62">
        <f>+C10*C7</f>
        <v>529534921.83540004</v>
      </c>
      <c r="R11" s="63"/>
    </row>
    <row r="12" spans="1:28" s="62" customFormat="1">
      <c r="R12" s="63"/>
    </row>
    <row r="13" spans="1:28" ht="15">
      <c r="C13" s="76"/>
      <c r="D13" s="76"/>
      <c r="E13" s="84"/>
      <c r="R13" s="63"/>
    </row>
    <row r="14" spans="1:28">
      <c r="C14" s="62"/>
      <c r="D14" s="75"/>
      <c r="E14" s="75"/>
      <c r="R14" s="63"/>
    </row>
    <row r="15" spans="1:28">
      <c r="C15" s="62"/>
      <c r="R15" s="63"/>
    </row>
    <row r="16" spans="1:28">
      <c r="R16" s="63"/>
    </row>
    <row r="17" spans="18:18">
      <c r="R17" s="63"/>
    </row>
    <row r="18" spans="18:18">
      <c r="R18" s="63"/>
    </row>
    <row r="19" spans="18:18">
      <c r="R19" s="63"/>
    </row>
    <row r="20" spans="18:18">
      <c r="R20" s="63"/>
    </row>
    <row r="21" spans="18:18">
      <c r="R21" s="63"/>
    </row>
    <row r="22" spans="18:18">
      <c r="R22" s="63"/>
    </row>
    <row r="23" spans="18:18">
      <c r="R23" s="63"/>
    </row>
    <row r="24" spans="18:18">
      <c r="R24" s="63"/>
    </row>
    <row r="25" spans="18:18">
      <c r="R25" s="63"/>
    </row>
    <row r="26" spans="18:18">
      <c r="R26" s="63"/>
    </row>
    <row r="27" spans="18:18">
      <c r="R27" s="63"/>
    </row>
    <row r="28" spans="18:18">
      <c r="R28" s="63"/>
    </row>
    <row r="29" spans="18:18">
      <c r="R29" s="63"/>
    </row>
    <row r="30" spans="18:18">
      <c r="R30" s="63"/>
    </row>
    <row r="31" spans="18:18">
      <c r="R31" s="63"/>
    </row>
    <row r="32" spans="18:18">
      <c r="R32" s="63"/>
    </row>
    <row r="33" spans="18:18">
      <c r="R33" s="63"/>
    </row>
    <row r="34" spans="18:18">
      <c r="R34" s="63"/>
    </row>
    <row r="35" spans="18:18">
      <c r="R35" s="63"/>
    </row>
    <row r="36" spans="18:18">
      <c r="R36" s="63"/>
    </row>
    <row r="37" spans="18:18">
      <c r="R37" s="63"/>
    </row>
    <row r="38" spans="18:18">
      <c r="R38" s="63"/>
    </row>
    <row r="39" spans="18:18">
      <c r="R39" s="63"/>
    </row>
    <row r="40" spans="18:18">
      <c r="R40" s="63"/>
    </row>
    <row r="41" spans="18:18">
      <c r="R41" s="63"/>
    </row>
    <row r="42" spans="18:18">
      <c r="R42" s="63"/>
    </row>
    <row r="43" spans="18:18">
      <c r="R43" s="63"/>
    </row>
    <row r="44" spans="18:18">
      <c r="R44" s="63"/>
    </row>
    <row r="45" spans="18:18">
      <c r="R45" s="63"/>
    </row>
    <row r="46" spans="18:18">
      <c r="R46" s="63"/>
    </row>
    <row r="47" spans="18:18">
      <c r="R47" s="63"/>
    </row>
    <row r="48" spans="18:18">
      <c r="R48" s="63"/>
    </row>
    <row r="49" spans="18:18">
      <c r="R49" s="63"/>
    </row>
    <row r="50" spans="18:18">
      <c r="R50" s="63"/>
    </row>
    <row r="51" spans="18:18">
      <c r="R51" s="63"/>
    </row>
    <row r="52" spans="18:18">
      <c r="R52" s="63"/>
    </row>
    <row r="53" spans="18:18">
      <c r="R53" s="63"/>
    </row>
    <row r="54" spans="18:18">
      <c r="R54" s="63"/>
    </row>
    <row r="55" spans="18:18">
      <c r="R55" s="63"/>
    </row>
    <row r="56" spans="18:18">
      <c r="R56" s="63"/>
    </row>
    <row r="57" spans="18:18">
      <c r="R57" s="63"/>
    </row>
    <row r="58" spans="18:18">
      <c r="R58" s="63"/>
    </row>
    <row r="59" spans="18:18">
      <c r="R59" s="63"/>
    </row>
    <row r="60" spans="18:18">
      <c r="R60" s="63"/>
    </row>
    <row r="61" spans="18:18">
      <c r="R61" s="63"/>
    </row>
    <row r="62" spans="18:18">
      <c r="R62" s="63"/>
    </row>
    <row r="63" spans="18:18">
      <c r="R63" s="63"/>
    </row>
    <row r="64" spans="18:18">
      <c r="R64" s="63"/>
    </row>
    <row r="65" spans="18:18">
      <c r="R65" s="63"/>
    </row>
    <row r="66" spans="18:18">
      <c r="R66" s="63"/>
    </row>
    <row r="67" spans="18:18">
      <c r="R67" s="63"/>
    </row>
    <row r="68" spans="18:18">
      <c r="R68" s="63"/>
    </row>
    <row r="69" spans="18:18">
      <c r="R69" s="63"/>
    </row>
    <row r="70" spans="18:18">
      <c r="R70" s="63"/>
    </row>
    <row r="71" spans="18:18">
      <c r="R71" s="63"/>
    </row>
    <row r="72" spans="18:18">
      <c r="R72" s="63"/>
    </row>
    <row r="73" spans="18:18">
      <c r="R73" s="63"/>
    </row>
    <row r="74" spans="18:18">
      <c r="R74" s="63"/>
    </row>
    <row r="75" spans="18:18">
      <c r="R75" s="63"/>
    </row>
    <row r="76" spans="18:18">
      <c r="R76" s="63"/>
    </row>
    <row r="77" spans="18:18">
      <c r="R77" s="63"/>
    </row>
    <row r="78" spans="18:18">
      <c r="R78" s="63"/>
    </row>
    <row r="79" spans="18:18">
      <c r="R79" s="63"/>
    </row>
    <row r="80" spans="18:18">
      <c r="R80" s="63"/>
    </row>
    <row r="81" spans="18:18">
      <c r="R81" s="63"/>
    </row>
    <row r="82" spans="18:18">
      <c r="R82" s="63"/>
    </row>
    <row r="83" spans="18:18">
      <c r="R83" s="63"/>
    </row>
    <row r="84" spans="18:18">
      <c r="R84" s="63"/>
    </row>
    <row r="85" spans="18:18">
      <c r="R85" s="63"/>
    </row>
    <row r="86" spans="18:18">
      <c r="R86" s="63"/>
    </row>
    <row r="87" spans="18:18">
      <c r="R87" s="63"/>
    </row>
    <row r="88" spans="18:18">
      <c r="R88" s="63"/>
    </row>
    <row r="89" spans="18:18">
      <c r="R89" s="63"/>
    </row>
    <row r="90" spans="18:18">
      <c r="R90" s="63"/>
    </row>
    <row r="91" spans="18:18">
      <c r="R91" s="63"/>
    </row>
    <row r="92" spans="18:18">
      <c r="R92" s="63"/>
    </row>
    <row r="93" spans="18:18">
      <c r="R93" s="63"/>
    </row>
    <row r="94" spans="18:18">
      <c r="R94" s="63"/>
    </row>
    <row r="95" spans="18:18">
      <c r="R95" s="63"/>
    </row>
    <row r="96" spans="18:18">
      <c r="R96" s="63"/>
    </row>
    <row r="97" spans="18:18">
      <c r="R97" s="63"/>
    </row>
    <row r="98" spans="18:18">
      <c r="R98" s="63"/>
    </row>
    <row r="99" spans="18:18">
      <c r="R99" s="63"/>
    </row>
    <row r="100" spans="18:18">
      <c r="R100" s="63"/>
    </row>
    <row r="101" spans="18:18">
      <c r="R101" s="63"/>
    </row>
    <row r="102" spans="18:18">
      <c r="R102" s="63"/>
    </row>
    <row r="103" spans="18:18">
      <c r="R103" s="63"/>
    </row>
    <row r="104" spans="18:18">
      <c r="R104" s="63"/>
    </row>
    <row r="105" spans="18:18">
      <c r="R105" s="63"/>
    </row>
    <row r="106" spans="18:18">
      <c r="R106" s="63"/>
    </row>
    <row r="107" spans="18:18">
      <c r="R107" s="63"/>
    </row>
    <row r="108" spans="18:18">
      <c r="R108" s="63"/>
    </row>
    <row r="109" spans="18:18">
      <c r="R109" s="63"/>
    </row>
    <row r="110" spans="18:18">
      <c r="R110" s="63"/>
    </row>
    <row r="111" spans="18:18">
      <c r="R111" s="63"/>
    </row>
    <row r="112" spans="18:18">
      <c r="R112" s="63"/>
    </row>
    <row r="113" spans="18:18">
      <c r="R113" s="63"/>
    </row>
    <row r="114" spans="18:18">
      <c r="R114" s="63"/>
    </row>
    <row r="115" spans="18:18">
      <c r="R115" s="63"/>
    </row>
    <row r="116" spans="18:18">
      <c r="R116" s="63"/>
    </row>
    <row r="117" spans="18:18">
      <c r="R117" s="63"/>
    </row>
    <row r="118" spans="18:18">
      <c r="R118" s="63"/>
    </row>
    <row r="119" spans="18:18">
      <c r="R119" s="63"/>
    </row>
    <row r="120" spans="18:18">
      <c r="R120" s="63"/>
    </row>
    <row r="121" spans="18:18">
      <c r="R121" s="63"/>
    </row>
    <row r="122" spans="18:18">
      <c r="R122" s="63"/>
    </row>
    <row r="123" spans="18:18">
      <c r="R123" s="63"/>
    </row>
    <row r="124" spans="18:18">
      <c r="R124" s="63"/>
    </row>
    <row r="125" spans="18:18">
      <c r="R125" s="63"/>
    </row>
    <row r="126" spans="18:18">
      <c r="R126" s="63"/>
    </row>
    <row r="127" spans="18:18">
      <c r="R127" s="63"/>
    </row>
    <row r="128" spans="18:18">
      <c r="R128" s="63"/>
    </row>
    <row r="129" spans="18:18">
      <c r="R129" s="63"/>
    </row>
    <row r="130" spans="18:18">
      <c r="R130" s="63"/>
    </row>
    <row r="131" spans="18:18">
      <c r="R131" s="63"/>
    </row>
    <row r="132" spans="18:18">
      <c r="R132" s="63"/>
    </row>
    <row r="133" spans="18:18">
      <c r="R133" s="63"/>
    </row>
    <row r="134" spans="18:18">
      <c r="R134" s="63"/>
    </row>
    <row r="135" spans="18:18">
      <c r="R135" s="63"/>
    </row>
    <row r="136" spans="18:18">
      <c r="R136" s="63"/>
    </row>
    <row r="137" spans="18:18">
      <c r="R137" s="63"/>
    </row>
    <row r="138" spans="18:18">
      <c r="R138" s="63"/>
    </row>
    <row r="139" spans="18:18">
      <c r="R139" s="63"/>
    </row>
    <row r="140" spans="18:18">
      <c r="R140" s="63"/>
    </row>
    <row r="141" spans="18:18">
      <c r="R141" s="63"/>
    </row>
    <row r="142" spans="18:18">
      <c r="R142" s="63"/>
    </row>
    <row r="143" spans="18:18">
      <c r="R143" s="63"/>
    </row>
    <row r="144" spans="18:18">
      <c r="R144" s="63"/>
    </row>
    <row r="145" spans="18:18">
      <c r="R145" s="63"/>
    </row>
    <row r="146" spans="18:18">
      <c r="R146" s="63"/>
    </row>
    <row r="147" spans="18:18">
      <c r="R147" s="63"/>
    </row>
    <row r="148" spans="18:18">
      <c r="R148" s="63"/>
    </row>
    <row r="149" spans="18:18">
      <c r="R149" s="63"/>
    </row>
    <row r="150" spans="18:18">
      <c r="R150" s="63"/>
    </row>
    <row r="151" spans="18:18">
      <c r="R151" s="63"/>
    </row>
    <row r="152" spans="18:18">
      <c r="R152" s="63"/>
    </row>
    <row r="153" spans="18:18">
      <c r="R153" s="63"/>
    </row>
    <row r="154" spans="18:18">
      <c r="R154" s="63"/>
    </row>
    <row r="155" spans="18:18">
      <c r="R155" s="63"/>
    </row>
    <row r="156" spans="18:18">
      <c r="R156" s="63"/>
    </row>
    <row r="157" spans="18:18">
      <c r="R157" s="63"/>
    </row>
    <row r="158" spans="18:18">
      <c r="R158" s="63"/>
    </row>
    <row r="159" spans="18:18">
      <c r="R159" s="63"/>
    </row>
    <row r="160" spans="18:18">
      <c r="R160" s="63"/>
    </row>
    <row r="161" spans="18:18">
      <c r="R161" s="63"/>
    </row>
    <row r="162" spans="18:18">
      <c r="R162" s="63"/>
    </row>
    <row r="163" spans="18:18">
      <c r="R163" s="63"/>
    </row>
    <row r="164" spans="18:18">
      <c r="R164" s="63"/>
    </row>
    <row r="165" spans="18:18">
      <c r="R165" s="63"/>
    </row>
    <row r="166" spans="18:18">
      <c r="R166" s="63"/>
    </row>
    <row r="167" spans="18:18">
      <c r="R167" s="63"/>
    </row>
    <row r="168" spans="18:18">
      <c r="R168" s="63"/>
    </row>
    <row r="169" spans="18:18">
      <c r="R169" s="63"/>
    </row>
    <row r="170" spans="18:18">
      <c r="R170" s="63"/>
    </row>
    <row r="171" spans="18:18">
      <c r="R171" s="63"/>
    </row>
    <row r="172" spans="18:18">
      <c r="R172" s="63"/>
    </row>
    <row r="173" spans="18:18">
      <c r="R173" s="63"/>
    </row>
    <row r="174" spans="18:18">
      <c r="R174" s="63"/>
    </row>
    <row r="175" spans="18:18">
      <c r="R175" s="63"/>
    </row>
    <row r="176" spans="18:18">
      <c r="R176" s="63"/>
    </row>
    <row r="177" spans="1:18">
      <c r="R177" s="63"/>
    </row>
    <row r="178" spans="1:18">
      <c r="R178" s="63"/>
    </row>
    <row r="179" spans="1:18">
      <c r="R179" s="63"/>
    </row>
    <row r="180" spans="1:18">
      <c r="R180" s="63"/>
    </row>
    <row r="181" spans="1:18">
      <c r="R181" s="63"/>
    </row>
    <row r="182" spans="1:18">
      <c r="R182" s="63"/>
    </row>
    <row r="183" spans="1:18">
      <c r="R183" s="63"/>
    </row>
    <row r="184" spans="1:18">
      <c r="R184" s="63"/>
    </row>
    <row r="185" spans="1:18">
      <c r="R185" s="63"/>
    </row>
    <row r="186" spans="1:18">
      <c r="R186" s="63"/>
    </row>
    <row r="187" spans="1:18">
      <c r="R187" s="63"/>
    </row>
    <row r="188" spans="1:18">
      <c r="R188" s="63"/>
    </row>
    <row r="189" spans="1:18">
      <c r="R189" s="63"/>
    </row>
    <row r="190" spans="1:18" s="65" customFormat="1" ht="28.5" customHeight="1">
      <c r="A190" s="235" t="s">
        <v>694</v>
      </c>
      <c r="B190" s="235"/>
      <c r="C190" s="235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64"/>
      <c r="R190" s="64"/>
    </row>
  </sheetData>
  <mergeCells count="2">
    <mergeCell ref="A7:B7"/>
    <mergeCell ref="A190:O19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435"/>
  <sheetViews>
    <sheetView topLeftCell="G1" zoomScaleNormal="100" workbookViewId="0">
      <pane ySplit="1" topLeftCell="A193" activePane="bottomLeft" state="frozen"/>
      <selection activeCell="D14" sqref="D14"/>
      <selection pane="bottomLeft" activeCell="P212" sqref="P212"/>
    </sheetView>
  </sheetViews>
  <sheetFormatPr baseColWidth="10" defaultColWidth="11.375" defaultRowHeight="15.6" customHeight="1"/>
  <cols>
    <col min="1" max="1" width="44.75" style="66" bestFit="1" customWidth="1"/>
    <col min="2" max="2" width="18.25" style="66" customWidth="1"/>
    <col min="3" max="3" width="15.625" style="66" customWidth="1"/>
    <col min="4" max="4" width="16.125" style="66" customWidth="1"/>
    <col min="5" max="6" width="12.875" style="66" customWidth="1"/>
    <col min="7" max="7" width="17.375" style="91" customWidth="1"/>
    <col min="8" max="8" width="13.75" style="66" customWidth="1"/>
    <col min="9" max="9" width="18.75" style="66" bestFit="1" customWidth="1"/>
    <col min="10" max="10" width="4.625" style="66" customWidth="1"/>
    <col min="11" max="11" width="16.625" style="141" customWidth="1"/>
    <col min="12" max="12" width="16" style="141" customWidth="1"/>
    <col min="13" max="15" width="11" style="141" customWidth="1"/>
    <col min="16" max="16" width="19.625" style="141" customWidth="1"/>
    <col min="17" max="17" width="3.375" style="141" customWidth="1"/>
    <col min="18" max="21" width="19.875" style="141" customWidth="1"/>
    <col min="22" max="22" width="11.125" style="141" customWidth="1"/>
    <col min="23" max="23" width="15.125" style="66" bestFit="1" customWidth="1"/>
    <col min="24" max="24" width="14.125" style="66" bestFit="1" customWidth="1"/>
    <col min="25" max="16384" width="11.375" style="66"/>
  </cols>
  <sheetData>
    <row r="1" spans="1:22" ht="15.6" customHeigh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434</v>
      </c>
      <c r="J1" s="3" t="s">
        <v>8</v>
      </c>
      <c r="K1" s="135" t="s">
        <v>691</v>
      </c>
      <c r="L1" s="105" t="s">
        <v>435</v>
      </c>
      <c r="M1" s="106" t="s">
        <v>436</v>
      </c>
      <c r="N1" s="106" t="s">
        <v>437</v>
      </c>
      <c r="O1" s="106" t="s">
        <v>679</v>
      </c>
      <c r="P1" s="107" t="s">
        <v>678</v>
      </c>
      <c r="Q1" s="107" t="s">
        <v>693</v>
      </c>
      <c r="R1" s="106" t="s">
        <v>695</v>
      </c>
      <c r="S1" s="107" t="s">
        <v>744</v>
      </c>
      <c r="T1" s="107" t="s">
        <v>745</v>
      </c>
      <c r="U1" s="107" t="s">
        <v>746</v>
      </c>
      <c r="V1" s="107" t="s">
        <v>747</v>
      </c>
    </row>
    <row r="2" spans="1:22" ht="15.6" customHeight="1">
      <c r="A2" s="157" t="s">
        <v>653</v>
      </c>
      <c r="B2" s="158">
        <v>79771060</v>
      </c>
      <c r="C2" s="158" t="s">
        <v>133</v>
      </c>
      <c r="D2" s="158" t="s">
        <v>73</v>
      </c>
      <c r="E2" s="158" t="s">
        <v>134</v>
      </c>
      <c r="F2" s="158"/>
      <c r="G2" s="158" t="s">
        <v>89</v>
      </c>
      <c r="H2" s="158" t="s">
        <v>14</v>
      </c>
      <c r="I2" s="159"/>
      <c r="J2" s="200">
        <v>29</v>
      </c>
      <c r="K2" s="160">
        <v>2465868</v>
      </c>
      <c r="L2" s="161">
        <v>2557954.36</v>
      </c>
      <c r="M2" s="162">
        <f t="shared" ref="M2:M65" si="0">+L2*10%</f>
        <v>255795.43599999999</v>
      </c>
      <c r="N2" s="162">
        <f t="shared" ref="N2:N65" si="1">+M2*19%</f>
        <v>48601.132839999998</v>
      </c>
      <c r="O2" s="162">
        <f t="shared" ref="O2:O65" si="2">+L2+M2+N2</f>
        <v>2862350.9288400002</v>
      </c>
      <c r="P2" s="162">
        <f t="shared" ref="P2:P30" si="3">+ROUND(((O2/30)*J2),0)</f>
        <v>2766939</v>
      </c>
      <c r="Q2" s="201" t="s">
        <v>806</v>
      </c>
      <c r="R2" s="108">
        <f>+ROUND(((L2/30)*J2),0)</f>
        <v>2472689</v>
      </c>
      <c r="S2" s="136">
        <f>+R2*10%</f>
        <v>247268.90000000002</v>
      </c>
      <c r="T2" s="136">
        <f>+S2*19%</f>
        <v>46981.091000000008</v>
      </c>
      <c r="U2" s="136">
        <f>+ROUND((R2+S2+T2),0)</f>
        <v>2766939</v>
      </c>
      <c r="V2" s="136">
        <f>+U2-P2</f>
        <v>0</v>
      </c>
    </row>
    <row r="3" spans="1:22" ht="15.6" customHeight="1">
      <c r="A3" s="163" t="s">
        <v>653</v>
      </c>
      <c r="B3" s="6">
        <v>1063148543</v>
      </c>
      <c r="C3" s="6" t="s">
        <v>166</v>
      </c>
      <c r="D3" s="6" t="s">
        <v>208</v>
      </c>
      <c r="E3" s="6" t="s">
        <v>209</v>
      </c>
      <c r="F3" s="6" t="s">
        <v>99</v>
      </c>
      <c r="G3" s="6" t="s">
        <v>210</v>
      </c>
      <c r="H3" s="6" t="s">
        <v>14</v>
      </c>
      <c r="I3" s="61"/>
      <c r="J3" s="6">
        <v>30</v>
      </c>
      <c r="K3" s="164">
        <v>2465868</v>
      </c>
      <c r="L3" s="165">
        <v>2557954.36</v>
      </c>
      <c r="M3" s="166">
        <f t="shared" si="0"/>
        <v>255795.43599999999</v>
      </c>
      <c r="N3" s="166">
        <f t="shared" si="1"/>
        <v>48601.132839999998</v>
      </c>
      <c r="O3" s="166">
        <f t="shared" si="2"/>
        <v>2862350.9288400002</v>
      </c>
      <c r="P3" s="166">
        <f t="shared" si="3"/>
        <v>2862351</v>
      </c>
      <c r="Q3" s="97"/>
      <c r="R3" s="108">
        <f t="shared" ref="R3:R44" si="4">+ROUND(((L3/30)*J3),0)</f>
        <v>2557954</v>
      </c>
      <c r="S3" s="136">
        <f t="shared" ref="S3:S66" si="5">+R3*10%</f>
        <v>255795.40000000002</v>
      </c>
      <c r="T3" s="136">
        <f t="shared" ref="T3:T66" si="6">+S3*19%</f>
        <v>48601.126000000004</v>
      </c>
      <c r="U3" s="136">
        <f t="shared" ref="U3:U44" si="7">+ROUND((R3+S3+T3),0)</f>
        <v>2862351</v>
      </c>
      <c r="V3" s="136">
        <f t="shared" ref="V3:V44" si="8">+U3-P3</f>
        <v>0</v>
      </c>
    </row>
    <row r="4" spans="1:22" ht="15.6" customHeight="1">
      <c r="A4" s="163" t="s">
        <v>653</v>
      </c>
      <c r="B4" s="6">
        <v>35602050</v>
      </c>
      <c r="C4" s="6" t="s">
        <v>49</v>
      </c>
      <c r="D4" s="6" t="s">
        <v>50</v>
      </c>
      <c r="E4" s="6" t="s">
        <v>51</v>
      </c>
      <c r="F4" s="6"/>
      <c r="G4" s="6" t="s">
        <v>191</v>
      </c>
      <c r="H4" s="6" t="s">
        <v>14</v>
      </c>
      <c r="I4" s="61"/>
      <c r="J4" s="6">
        <v>30</v>
      </c>
      <c r="K4" s="164">
        <v>2465868</v>
      </c>
      <c r="L4" s="165">
        <v>2557954.36</v>
      </c>
      <c r="M4" s="166">
        <f t="shared" si="0"/>
        <v>255795.43599999999</v>
      </c>
      <c r="N4" s="166">
        <f t="shared" si="1"/>
        <v>48601.132839999998</v>
      </c>
      <c r="O4" s="166">
        <f t="shared" si="2"/>
        <v>2862350.9288400002</v>
      </c>
      <c r="P4" s="166">
        <f t="shared" si="3"/>
        <v>2862351</v>
      </c>
      <c r="Q4" s="97"/>
      <c r="R4" s="108">
        <f t="shared" si="4"/>
        <v>2557954</v>
      </c>
      <c r="S4" s="136">
        <f t="shared" si="5"/>
        <v>255795.40000000002</v>
      </c>
      <c r="T4" s="136">
        <f t="shared" si="6"/>
        <v>48601.126000000004</v>
      </c>
      <c r="U4" s="136">
        <f t="shared" si="7"/>
        <v>2862351</v>
      </c>
      <c r="V4" s="136">
        <f t="shared" si="8"/>
        <v>0</v>
      </c>
    </row>
    <row r="5" spans="1:22" ht="15.6" customHeight="1">
      <c r="A5" s="163" t="s">
        <v>653</v>
      </c>
      <c r="B5" s="6">
        <v>37342544</v>
      </c>
      <c r="C5" s="6" t="s">
        <v>252</v>
      </c>
      <c r="D5" s="6"/>
      <c r="E5" s="6" t="s">
        <v>253</v>
      </c>
      <c r="F5" s="6"/>
      <c r="G5" s="6" t="s">
        <v>191</v>
      </c>
      <c r="H5" s="6" t="s">
        <v>14</v>
      </c>
      <c r="I5" s="61"/>
      <c r="J5" s="6">
        <v>30</v>
      </c>
      <c r="K5" s="164">
        <v>2465868</v>
      </c>
      <c r="L5" s="165">
        <v>2557954.36</v>
      </c>
      <c r="M5" s="166">
        <f t="shared" si="0"/>
        <v>255795.43599999999</v>
      </c>
      <c r="N5" s="166">
        <f t="shared" si="1"/>
        <v>48601.132839999998</v>
      </c>
      <c r="O5" s="166">
        <f t="shared" si="2"/>
        <v>2862350.9288400002</v>
      </c>
      <c r="P5" s="166">
        <f t="shared" si="3"/>
        <v>2862351</v>
      </c>
      <c r="Q5" s="97"/>
      <c r="R5" s="108">
        <f t="shared" si="4"/>
        <v>2557954</v>
      </c>
      <c r="S5" s="136">
        <f t="shared" si="5"/>
        <v>255795.40000000002</v>
      </c>
      <c r="T5" s="136">
        <f t="shared" si="6"/>
        <v>48601.126000000004</v>
      </c>
      <c r="U5" s="136">
        <f t="shared" si="7"/>
        <v>2862351</v>
      </c>
      <c r="V5" s="136">
        <f t="shared" si="8"/>
        <v>0</v>
      </c>
    </row>
    <row r="6" spans="1:22" ht="15.6" customHeight="1">
      <c r="A6" s="163" t="s">
        <v>653</v>
      </c>
      <c r="B6" s="6">
        <v>39801161</v>
      </c>
      <c r="C6" s="6" t="s">
        <v>287</v>
      </c>
      <c r="D6" s="6" t="s">
        <v>122</v>
      </c>
      <c r="E6" s="6" t="s">
        <v>20</v>
      </c>
      <c r="F6" s="6" t="s">
        <v>167</v>
      </c>
      <c r="G6" s="6" t="s">
        <v>191</v>
      </c>
      <c r="H6" s="6" t="s">
        <v>354</v>
      </c>
      <c r="I6" s="61"/>
      <c r="J6" s="6">
        <v>30</v>
      </c>
      <c r="K6" s="164">
        <v>2465868</v>
      </c>
      <c r="L6" s="165">
        <v>2557954.36</v>
      </c>
      <c r="M6" s="166">
        <f t="shared" si="0"/>
        <v>255795.43599999999</v>
      </c>
      <c r="N6" s="166">
        <f t="shared" si="1"/>
        <v>48601.132839999998</v>
      </c>
      <c r="O6" s="166">
        <f t="shared" si="2"/>
        <v>2862350.9288400002</v>
      </c>
      <c r="P6" s="166">
        <f t="shared" si="3"/>
        <v>2862351</v>
      </c>
      <c r="Q6" s="97"/>
      <c r="R6" s="108">
        <f t="shared" si="4"/>
        <v>2557954</v>
      </c>
      <c r="S6" s="136">
        <f t="shared" si="5"/>
        <v>255795.40000000002</v>
      </c>
      <c r="T6" s="136">
        <f t="shared" si="6"/>
        <v>48601.126000000004</v>
      </c>
      <c r="U6" s="136">
        <f t="shared" si="7"/>
        <v>2862351</v>
      </c>
      <c r="V6" s="136">
        <f t="shared" si="8"/>
        <v>0</v>
      </c>
    </row>
    <row r="7" spans="1:22" ht="15.6" customHeight="1">
      <c r="A7" s="163" t="s">
        <v>653</v>
      </c>
      <c r="B7" s="6">
        <v>51837271</v>
      </c>
      <c r="C7" s="6" t="s">
        <v>309</v>
      </c>
      <c r="D7" s="6" t="s">
        <v>257</v>
      </c>
      <c r="E7" s="6" t="s">
        <v>253</v>
      </c>
      <c r="F7" s="6" t="s">
        <v>310</v>
      </c>
      <c r="G7" s="6" t="s">
        <v>191</v>
      </c>
      <c r="H7" s="6" t="s">
        <v>14</v>
      </c>
      <c r="I7" s="61"/>
      <c r="J7" s="6">
        <v>30</v>
      </c>
      <c r="K7" s="164">
        <v>2465868</v>
      </c>
      <c r="L7" s="165">
        <v>2557954.36</v>
      </c>
      <c r="M7" s="166">
        <f t="shared" si="0"/>
        <v>255795.43599999999</v>
      </c>
      <c r="N7" s="166">
        <f t="shared" si="1"/>
        <v>48601.132839999998</v>
      </c>
      <c r="O7" s="166">
        <f t="shared" si="2"/>
        <v>2862350.9288400002</v>
      </c>
      <c r="P7" s="166">
        <f t="shared" si="3"/>
        <v>2862351</v>
      </c>
      <c r="Q7" s="97"/>
      <c r="R7" s="108">
        <f t="shared" si="4"/>
        <v>2557954</v>
      </c>
      <c r="S7" s="136">
        <f t="shared" si="5"/>
        <v>255795.40000000002</v>
      </c>
      <c r="T7" s="136">
        <f t="shared" si="6"/>
        <v>48601.126000000004</v>
      </c>
      <c r="U7" s="136">
        <f t="shared" si="7"/>
        <v>2862351</v>
      </c>
      <c r="V7" s="136">
        <f t="shared" si="8"/>
        <v>0</v>
      </c>
    </row>
    <row r="8" spans="1:22" ht="15.6" customHeight="1">
      <c r="A8" s="163" t="s">
        <v>653</v>
      </c>
      <c r="B8" s="6">
        <v>52112939</v>
      </c>
      <c r="C8" s="6" t="s">
        <v>125</v>
      </c>
      <c r="D8" s="6" t="s">
        <v>126</v>
      </c>
      <c r="E8" s="6" t="s">
        <v>127</v>
      </c>
      <c r="F8" s="6" t="s">
        <v>128</v>
      </c>
      <c r="G8" s="6" t="s">
        <v>191</v>
      </c>
      <c r="H8" s="6" t="s">
        <v>14</v>
      </c>
      <c r="I8" s="61"/>
      <c r="J8" s="167">
        <v>29</v>
      </c>
      <c r="K8" s="164">
        <v>2465868</v>
      </c>
      <c r="L8" s="165">
        <v>2557954.36</v>
      </c>
      <c r="M8" s="166">
        <f t="shared" si="0"/>
        <v>255795.43599999999</v>
      </c>
      <c r="N8" s="166">
        <f t="shared" si="1"/>
        <v>48601.132839999998</v>
      </c>
      <c r="O8" s="166">
        <f t="shared" si="2"/>
        <v>2862350.9288400002</v>
      </c>
      <c r="P8" s="166">
        <f t="shared" si="3"/>
        <v>2766939</v>
      </c>
      <c r="Q8" s="168" t="s">
        <v>807</v>
      </c>
      <c r="R8" s="108">
        <f t="shared" si="4"/>
        <v>2472689</v>
      </c>
      <c r="S8" s="136">
        <f t="shared" si="5"/>
        <v>247268.90000000002</v>
      </c>
      <c r="T8" s="136">
        <f t="shared" si="6"/>
        <v>46981.091000000008</v>
      </c>
      <c r="U8" s="136">
        <f t="shared" si="7"/>
        <v>2766939</v>
      </c>
      <c r="V8" s="136">
        <f t="shared" si="8"/>
        <v>0</v>
      </c>
    </row>
    <row r="9" spans="1:22" ht="15.6" customHeight="1">
      <c r="A9" s="163" t="s">
        <v>653</v>
      </c>
      <c r="B9" s="6">
        <v>1133674125</v>
      </c>
      <c r="C9" s="6" t="s">
        <v>171</v>
      </c>
      <c r="D9" s="6" t="s">
        <v>381</v>
      </c>
      <c r="E9" s="6" t="s">
        <v>109</v>
      </c>
      <c r="F9" s="6" t="s">
        <v>382</v>
      </c>
      <c r="G9" s="6" t="s">
        <v>210</v>
      </c>
      <c r="H9" s="6" t="s">
        <v>14</v>
      </c>
      <c r="I9" s="61"/>
      <c r="J9" s="167">
        <v>1</v>
      </c>
      <c r="K9" s="164">
        <v>2465868</v>
      </c>
      <c r="L9" s="165">
        <v>2557954.36</v>
      </c>
      <c r="M9" s="166">
        <f>+L9*10%</f>
        <v>255795.43599999999</v>
      </c>
      <c r="N9" s="166">
        <f>+M9*19%</f>
        <v>48601.132839999998</v>
      </c>
      <c r="O9" s="166">
        <f>+L9+M9+N9</f>
        <v>2862350.9288400002</v>
      </c>
      <c r="P9" s="166">
        <f>+ROUND(((O9/30)*J9),0)</f>
        <v>95412</v>
      </c>
      <c r="Q9" s="168" t="s">
        <v>808</v>
      </c>
      <c r="R9" s="108">
        <f t="shared" si="4"/>
        <v>85265</v>
      </c>
      <c r="S9" s="136">
        <f t="shared" si="5"/>
        <v>8526.5</v>
      </c>
      <c r="T9" s="136">
        <f t="shared" si="6"/>
        <v>1620.0350000000001</v>
      </c>
      <c r="U9" s="136">
        <f t="shared" si="7"/>
        <v>95412</v>
      </c>
      <c r="V9" s="136">
        <f t="shared" si="8"/>
        <v>0</v>
      </c>
    </row>
    <row r="10" spans="1:22" ht="15.6" customHeight="1">
      <c r="A10" s="163" t="s">
        <v>653</v>
      </c>
      <c r="B10" s="6">
        <v>52292687</v>
      </c>
      <c r="C10" s="6" t="s">
        <v>318</v>
      </c>
      <c r="D10" s="6"/>
      <c r="E10" s="6" t="s">
        <v>47</v>
      </c>
      <c r="F10" s="6" t="s">
        <v>319</v>
      </c>
      <c r="G10" s="6" t="s">
        <v>191</v>
      </c>
      <c r="H10" s="6" t="s">
        <v>14</v>
      </c>
      <c r="I10" s="61"/>
      <c r="J10" s="6">
        <v>30</v>
      </c>
      <c r="K10" s="164">
        <v>2465868</v>
      </c>
      <c r="L10" s="165">
        <v>2557954.36</v>
      </c>
      <c r="M10" s="166">
        <f t="shared" si="0"/>
        <v>255795.43599999999</v>
      </c>
      <c r="N10" s="166">
        <f t="shared" si="1"/>
        <v>48601.132839999998</v>
      </c>
      <c r="O10" s="166">
        <f t="shared" si="2"/>
        <v>2862350.9288400002</v>
      </c>
      <c r="P10" s="166">
        <f t="shared" si="3"/>
        <v>2862351</v>
      </c>
      <c r="Q10" s="97"/>
      <c r="R10" s="108">
        <f t="shared" si="4"/>
        <v>2557954</v>
      </c>
      <c r="S10" s="136">
        <f t="shared" si="5"/>
        <v>255795.40000000002</v>
      </c>
      <c r="T10" s="136">
        <f t="shared" si="6"/>
        <v>48601.126000000004</v>
      </c>
      <c r="U10" s="136">
        <f t="shared" si="7"/>
        <v>2862351</v>
      </c>
      <c r="V10" s="136">
        <f t="shared" si="8"/>
        <v>0</v>
      </c>
    </row>
    <row r="11" spans="1:22" ht="15.6" customHeight="1">
      <c r="A11" s="163" t="s">
        <v>653</v>
      </c>
      <c r="B11" s="6">
        <v>52348638</v>
      </c>
      <c r="C11" s="6" t="s">
        <v>114</v>
      </c>
      <c r="D11" s="6" t="s">
        <v>115</v>
      </c>
      <c r="E11" s="6" t="s">
        <v>116</v>
      </c>
      <c r="F11" s="6" t="s">
        <v>117</v>
      </c>
      <c r="G11" s="6" t="s">
        <v>191</v>
      </c>
      <c r="H11" s="6" t="s">
        <v>14</v>
      </c>
      <c r="I11" s="61"/>
      <c r="J11" s="6">
        <v>30</v>
      </c>
      <c r="K11" s="164">
        <v>2465868</v>
      </c>
      <c r="L11" s="165">
        <v>2557954.36</v>
      </c>
      <c r="M11" s="166">
        <f t="shared" si="0"/>
        <v>255795.43599999999</v>
      </c>
      <c r="N11" s="166">
        <f t="shared" si="1"/>
        <v>48601.132839999998</v>
      </c>
      <c r="O11" s="166">
        <f t="shared" si="2"/>
        <v>2862350.9288400002</v>
      </c>
      <c r="P11" s="166">
        <f t="shared" si="3"/>
        <v>2862351</v>
      </c>
      <c r="Q11" s="97"/>
      <c r="R11" s="108">
        <f t="shared" si="4"/>
        <v>2557954</v>
      </c>
      <c r="S11" s="136">
        <f t="shared" si="5"/>
        <v>255795.40000000002</v>
      </c>
      <c r="T11" s="136">
        <f t="shared" si="6"/>
        <v>48601.126000000004</v>
      </c>
      <c r="U11" s="136">
        <f t="shared" si="7"/>
        <v>2862351</v>
      </c>
      <c r="V11" s="136">
        <f t="shared" si="8"/>
        <v>0</v>
      </c>
    </row>
    <row r="12" spans="1:22" ht="15.6" customHeight="1">
      <c r="A12" s="163" t="s">
        <v>653</v>
      </c>
      <c r="B12" s="6">
        <v>52505010</v>
      </c>
      <c r="C12" s="6" t="s">
        <v>135</v>
      </c>
      <c r="D12" s="6" t="s">
        <v>136</v>
      </c>
      <c r="E12" s="6" t="s">
        <v>137</v>
      </c>
      <c r="F12" s="6"/>
      <c r="G12" s="6" t="s">
        <v>191</v>
      </c>
      <c r="H12" s="6" t="s">
        <v>14</v>
      </c>
      <c r="I12" s="61"/>
      <c r="J12" s="6">
        <v>30</v>
      </c>
      <c r="K12" s="164">
        <v>2465868</v>
      </c>
      <c r="L12" s="165">
        <v>2557954.36</v>
      </c>
      <c r="M12" s="166">
        <f t="shared" si="0"/>
        <v>255795.43599999999</v>
      </c>
      <c r="N12" s="166">
        <f t="shared" si="1"/>
        <v>48601.132839999998</v>
      </c>
      <c r="O12" s="166">
        <f t="shared" si="2"/>
        <v>2862350.9288400002</v>
      </c>
      <c r="P12" s="166">
        <f t="shared" si="3"/>
        <v>2862351</v>
      </c>
      <c r="Q12" s="97"/>
      <c r="R12" s="108">
        <f t="shared" si="4"/>
        <v>2557954</v>
      </c>
      <c r="S12" s="136">
        <f t="shared" si="5"/>
        <v>255795.40000000002</v>
      </c>
      <c r="T12" s="136">
        <f t="shared" si="6"/>
        <v>48601.126000000004</v>
      </c>
      <c r="U12" s="136">
        <f t="shared" si="7"/>
        <v>2862351</v>
      </c>
      <c r="V12" s="136">
        <f t="shared" si="8"/>
        <v>0</v>
      </c>
    </row>
    <row r="13" spans="1:22" ht="15.6" customHeight="1">
      <c r="A13" s="163" t="s">
        <v>653</v>
      </c>
      <c r="B13" s="6">
        <v>52704600</v>
      </c>
      <c r="C13" s="6" t="s">
        <v>325</v>
      </c>
      <c r="D13" s="6" t="s">
        <v>312</v>
      </c>
      <c r="E13" s="6" t="s">
        <v>326</v>
      </c>
      <c r="F13" s="6" t="s">
        <v>327</v>
      </c>
      <c r="G13" s="6" t="s">
        <v>191</v>
      </c>
      <c r="H13" s="6" t="s">
        <v>14</v>
      </c>
      <c r="I13" s="61"/>
      <c r="J13" s="167">
        <v>28</v>
      </c>
      <c r="K13" s="164">
        <v>2465868</v>
      </c>
      <c r="L13" s="165">
        <v>2557954.36</v>
      </c>
      <c r="M13" s="166">
        <f t="shared" si="0"/>
        <v>255795.43599999999</v>
      </c>
      <c r="N13" s="166">
        <f t="shared" si="1"/>
        <v>48601.132839999998</v>
      </c>
      <c r="O13" s="166">
        <f t="shared" si="2"/>
        <v>2862350.9288400002</v>
      </c>
      <c r="P13" s="166">
        <f t="shared" si="3"/>
        <v>2671528</v>
      </c>
      <c r="Q13" s="168" t="s">
        <v>809</v>
      </c>
      <c r="R13" s="108">
        <f t="shared" si="4"/>
        <v>2387424</v>
      </c>
      <c r="S13" s="136">
        <f t="shared" si="5"/>
        <v>238742.40000000002</v>
      </c>
      <c r="T13" s="136">
        <f t="shared" si="6"/>
        <v>45361.056000000004</v>
      </c>
      <c r="U13" s="136">
        <f t="shared" si="7"/>
        <v>2671527</v>
      </c>
      <c r="V13" s="136">
        <f t="shared" si="8"/>
        <v>-1</v>
      </c>
    </row>
    <row r="14" spans="1:22" ht="15.6" customHeight="1">
      <c r="A14" s="163" t="s">
        <v>653</v>
      </c>
      <c r="B14" s="6">
        <v>52734140</v>
      </c>
      <c r="C14" s="6" t="s">
        <v>69</v>
      </c>
      <c r="D14" s="6" t="s">
        <v>70</v>
      </c>
      <c r="E14" s="6" t="s">
        <v>71</v>
      </c>
      <c r="F14" s="6" t="s">
        <v>72</v>
      </c>
      <c r="G14" s="6" t="s">
        <v>191</v>
      </c>
      <c r="H14" s="6" t="s">
        <v>14</v>
      </c>
      <c r="I14" s="61"/>
      <c r="J14" s="6">
        <v>30</v>
      </c>
      <c r="K14" s="164">
        <v>2465868</v>
      </c>
      <c r="L14" s="165">
        <v>2557954.36</v>
      </c>
      <c r="M14" s="166">
        <f t="shared" si="0"/>
        <v>255795.43599999999</v>
      </c>
      <c r="N14" s="166">
        <f t="shared" si="1"/>
        <v>48601.132839999998</v>
      </c>
      <c r="O14" s="166">
        <f t="shared" si="2"/>
        <v>2862350.9288400002</v>
      </c>
      <c r="P14" s="166">
        <f t="shared" si="3"/>
        <v>2862351</v>
      </c>
      <c r="Q14" s="97"/>
      <c r="R14" s="108">
        <f t="shared" si="4"/>
        <v>2557954</v>
      </c>
      <c r="S14" s="136">
        <f t="shared" si="5"/>
        <v>255795.40000000002</v>
      </c>
      <c r="T14" s="136">
        <f t="shared" si="6"/>
        <v>48601.126000000004</v>
      </c>
      <c r="U14" s="136">
        <f t="shared" si="7"/>
        <v>2862351</v>
      </c>
      <c r="V14" s="136">
        <f t="shared" si="8"/>
        <v>0</v>
      </c>
    </row>
    <row r="15" spans="1:22" ht="15.6" customHeight="1">
      <c r="A15" s="163" t="s">
        <v>653</v>
      </c>
      <c r="B15" s="6">
        <v>52751080</v>
      </c>
      <c r="C15" s="6" t="s">
        <v>336</v>
      </c>
      <c r="D15" s="6" t="s">
        <v>19</v>
      </c>
      <c r="E15" s="6" t="s">
        <v>337</v>
      </c>
      <c r="F15" s="6" t="s">
        <v>338</v>
      </c>
      <c r="G15" s="6" t="s">
        <v>191</v>
      </c>
      <c r="H15" s="6" t="s">
        <v>14</v>
      </c>
      <c r="I15" s="61"/>
      <c r="J15" s="6">
        <v>30</v>
      </c>
      <c r="K15" s="164">
        <v>2465868</v>
      </c>
      <c r="L15" s="165">
        <v>2557954.36</v>
      </c>
      <c r="M15" s="166">
        <f t="shared" si="0"/>
        <v>255795.43599999999</v>
      </c>
      <c r="N15" s="166">
        <f t="shared" si="1"/>
        <v>48601.132839999998</v>
      </c>
      <c r="O15" s="166">
        <f t="shared" si="2"/>
        <v>2862350.9288400002</v>
      </c>
      <c r="P15" s="166">
        <f t="shared" si="3"/>
        <v>2862351</v>
      </c>
      <c r="Q15" s="97"/>
      <c r="R15" s="108">
        <f t="shared" si="4"/>
        <v>2557954</v>
      </c>
      <c r="S15" s="136">
        <f t="shared" si="5"/>
        <v>255795.40000000002</v>
      </c>
      <c r="T15" s="136">
        <f t="shared" si="6"/>
        <v>48601.126000000004</v>
      </c>
      <c r="U15" s="136">
        <f t="shared" si="7"/>
        <v>2862351</v>
      </c>
      <c r="V15" s="136">
        <f t="shared" si="8"/>
        <v>0</v>
      </c>
    </row>
    <row r="16" spans="1:22" ht="15.6" customHeight="1">
      <c r="A16" s="163" t="s">
        <v>653</v>
      </c>
      <c r="B16" s="6">
        <v>52870883</v>
      </c>
      <c r="C16" s="6" t="s">
        <v>64</v>
      </c>
      <c r="D16" s="6" t="s">
        <v>65</v>
      </c>
      <c r="E16" s="6" t="s">
        <v>66</v>
      </c>
      <c r="F16" s="6"/>
      <c r="G16" s="6" t="s">
        <v>191</v>
      </c>
      <c r="H16" s="6" t="s">
        <v>14</v>
      </c>
      <c r="I16" s="61"/>
      <c r="J16" s="6">
        <v>30</v>
      </c>
      <c r="K16" s="164">
        <v>2465868</v>
      </c>
      <c r="L16" s="165">
        <v>2557954.36</v>
      </c>
      <c r="M16" s="166">
        <f t="shared" si="0"/>
        <v>255795.43599999999</v>
      </c>
      <c r="N16" s="166">
        <f t="shared" si="1"/>
        <v>48601.132839999998</v>
      </c>
      <c r="O16" s="166">
        <f t="shared" si="2"/>
        <v>2862350.9288400002</v>
      </c>
      <c r="P16" s="166">
        <f t="shared" si="3"/>
        <v>2862351</v>
      </c>
      <c r="Q16" s="97"/>
      <c r="R16" s="108">
        <f t="shared" si="4"/>
        <v>2557954</v>
      </c>
      <c r="S16" s="136">
        <f t="shared" si="5"/>
        <v>255795.40000000002</v>
      </c>
      <c r="T16" s="136">
        <f t="shared" si="6"/>
        <v>48601.126000000004</v>
      </c>
      <c r="U16" s="136">
        <f t="shared" si="7"/>
        <v>2862351</v>
      </c>
      <c r="V16" s="136">
        <f t="shared" si="8"/>
        <v>0</v>
      </c>
    </row>
    <row r="17" spans="1:22" ht="15.6" customHeight="1">
      <c r="A17" s="163" t="s">
        <v>653</v>
      </c>
      <c r="B17" s="6">
        <v>52973679</v>
      </c>
      <c r="C17" s="6" t="s">
        <v>311</v>
      </c>
      <c r="D17" s="6" t="s">
        <v>189</v>
      </c>
      <c r="E17" s="6" t="s">
        <v>85</v>
      </c>
      <c r="F17" s="6" t="s">
        <v>230</v>
      </c>
      <c r="G17" s="6" t="s">
        <v>191</v>
      </c>
      <c r="H17" s="6" t="s">
        <v>14</v>
      </c>
      <c r="I17" s="61"/>
      <c r="J17" s="6">
        <v>30</v>
      </c>
      <c r="K17" s="164">
        <v>2465868</v>
      </c>
      <c r="L17" s="165">
        <v>2557954.36</v>
      </c>
      <c r="M17" s="166">
        <f t="shared" si="0"/>
        <v>255795.43599999999</v>
      </c>
      <c r="N17" s="166">
        <f t="shared" si="1"/>
        <v>48601.132839999998</v>
      </c>
      <c r="O17" s="166">
        <f t="shared" si="2"/>
        <v>2862350.9288400002</v>
      </c>
      <c r="P17" s="166">
        <f t="shared" si="3"/>
        <v>2862351</v>
      </c>
      <c r="Q17" s="97"/>
      <c r="R17" s="108">
        <f t="shared" si="4"/>
        <v>2557954</v>
      </c>
      <c r="S17" s="136">
        <f t="shared" si="5"/>
        <v>255795.40000000002</v>
      </c>
      <c r="T17" s="136">
        <f t="shared" si="6"/>
        <v>48601.126000000004</v>
      </c>
      <c r="U17" s="136">
        <f t="shared" si="7"/>
        <v>2862351</v>
      </c>
      <c r="V17" s="136">
        <f t="shared" si="8"/>
        <v>0</v>
      </c>
    </row>
    <row r="18" spans="1:22" ht="15.6" customHeight="1">
      <c r="A18" s="163" t="s">
        <v>653</v>
      </c>
      <c r="B18" s="6">
        <v>64895144</v>
      </c>
      <c r="C18" s="6" t="s">
        <v>372</v>
      </c>
      <c r="D18" s="6" t="s">
        <v>373</v>
      </c>
      <c r="E18" s="6" t="s">
        <v>47</v>
      </c>
      <c r="F18" s="6" t="s">
        <v>374</v>
      </c>
      <c r="G18" s="6" t="s">
        <v>191</v>
      </c>
      <c r="H18" s="6" t="s">
        <v>354</v>
      </c>
      <c r="I18" s="61"/>
      <c r="J18" s="6">
        <v>30</v>
      </c>
      <c r="K18" s="164">
        <v>2465868</v>
      </c>
      <c r="L18" s="165">
        <v>2557954.36</v>
      </c>
      <c r="M18" s="166">
        <f t="shared" si="0"/>
        <v>255795.43599999999</v>
      </c>
      <c r="N18" s="166">
        <f t="shared" si="1"/>
        <v>48601.132839999998</v>
      </c>
      <c r="O18" s="166">
        <f t="shared" si="2"/>
        <v>2862350.9288400002</v>
      </c>
      <c r="P18" s="166">
        <f t="shared" si="3"/>
        <v>2862351</v>
      </c>
      <c r="Q18" s="97"/>
      <c r="R18" s="108">
        <f t="shared" si="4"/>
        <v>2557954</v>
      </c>
      <c r="S18" s="136">
        <f t="shared" si="5"/>
        <v>255795.40000000002</v>
      </c>
      <c r="T18" s="136">
        <f t="shared" si="6"/>
        <v>48601.126000000004</v>
      </c>
      <c r="U18" s="136">
        <f t="shared" si="7"/>
        <v>2862351</v>
      </c>
      <c r="V18" s="136">
        <f t="shared" si="8"/>
        <v>0</v>
      </c>
    </row>
    <row r="19" spans="1:22" ht="15.6" customHeight="1">
      <c r="A19" s="163" t="s">
        <v>653</v>
      </c>
      <c r="B19" s="6">
        <v>1012331832</v>
      </c>
      <c r="C19" s="6" t="s">
        <v>231</v>
      </c>
      <c r="D19" s="6" t="s">
        <v>35</v>
      </c>
      <c r="E19" s="6" t="s">
        <v>232</v>
      </c>
      <c r="F19" s="6" t="s">
        <v>233</v>
      </c>
      <c r="G19" s="6" t="s">
        <v>191</v>
      </c>
      <c r="H19" s="6" t="s">
        <v>14</v>
      </c>
      <c r="I19" s="61"/>
      <c r="J19" s="6">
        <v>30</v>
      </c>
      <c r="K19" s="164">
        <v>2465868</v>
      </c>
      <c r="L19" s="165">
        <v>2557954.36</v>
      </c>
      <c r="M19" s="166">
        <f t="shared" si="0"/>
        <v>255795.43599999999</v>
      </c>
      <c r="N19" s="166">
        <f t="shared" si="1"/>
        <v>48601.132839999998</v>
      </c>
      <c r="O19" s="166">
        <f t="shared" si="2"/>
        <v>2862350.9288400002</v>
      </c>
      <c r="P19" s="166">
        <f t="shared" si="3"/>
        <v>2862351</v>
      </c>
      <c r="Q19" s="97"/>
      <c r="R19" s="108">
        <f t="shared" si="4"/>
        <v>2557954</v>
      </c>
      <c r="S19" s="136">
        <f t="shared" si="5"/>
        <v>255795.40000000002</v>
      </c>
      <c r="T19" s="136">
        <f t="shared" si="6"/>
        <v>48601.126000000004</v>
      </c>
      <c r="U19" s="136">
        <f t="shared" si="7"/>
        <v>2862351</v>
      </c>
      <c r="V19" s="136">
        <f t="shared" si="8"/>
        <v>0</v>
      </c>
    </row>
    <row r="20" spans="1:22" ht="15.6" customHeight="1">
      <c r="A20" s="163" t="s">
        <v>653</v>
      </c>
      <c r="B20" s="6">
        <v>1022363890</v>
      </c>
      <c r="C20" s="6" t="s">
        <v>199</v>
      </c>
      <c r="D20" s="6" t="s">
        <v>200</v>
      </c>
      <c r="E20" s="6" t="s">
        <v>201</v>
      </c>
      <c r="F20" s="6" t="s">
        <v>202</v>
      </c>
      <c r="G20" s="6" t="s">
        <v>191</v>
      </c>
      <c r="H20" s="6" t="s">
        <v>14</v>
      </c>
      <c r="I20" s="61"/>
      <c r="J20" s="167">
        <v>28</v>
      </c>
      <c r="K20" s="164">
        <v>2465868</v>
      </c>
      <c r="L20" s="165">
        <v>2557954.36</v>
      </c>
      <c r="M20" s="166">
        <f t="shared" si="0"/>
        <v>255795.43599999999</v>
      </c>
      <c r="N20" s="166">
        <f t="shared" si="1"/>
        <v>48601.132839999998</v>
      </c>
      <c r="O20" s="166">
        <f t="shared" si="2"/>
        <v>2862350.9288400002</v>
      </c>
      <c r="P20" s="166">
        <f t="shared" si="3"/>
        <v>2671528</v>
      </c>
      <c r="Q20" s="168" t="s">
        <v>810</v>
      </c>
      <c r="R20" s="108">
        <f t="shared" si="4"/>
        <v>2387424</v>
      </c>
      <c r="S20" s="136">
        <f t="shared" si="5"/>
        <v>238742.40000000002</v>
      </c>
      <c r="T20" s="136">
        <f t="shared" si="6"/>
        <v>45361.056000000004</v>
      </c>
      <c r="U20" s="136">
        <f t="shared" si="7"/>
        <v>2671527</v>
      </c>
      <c r="V20" s="136">
        <f t="shared" si="8"/>
        <v>-1</v>
      </c>
    </row>
    <row r="21" spans="1:22" ht="15.6" customHeight="1">
      <c r="A21" s="163" t="s">
        <v>653</v>
      </c>
      <c r="B21" s="6">
        <v>1023928463</v>
      </c>
      <c r="C21" s="6" t="s">
        <v>107</v>
      </c>
      <c r="D21" s="6" t="s">
        <v>108</v>
      </c>
      <c r="E21" s="6" t="s">
        <v>109</v>
      </c>
      <c r="F21" s="6" t="s">
        <v>110</v>
      </c>
      <c r="G21" s="6" t="s">
        <v>191</v>
      </c>
      <c r="H21" s="6" t="s">
        <v>14</v>
      </c>
      <c r="I21" s="61"/>
      <c r="J21" s="6">
        <v>30</v>
      </c>
      <c r="K21" s="164">
        <v>2465868</v>
      </c>
      <c r="L21" s="165">
        <v>2557954.36</v>
      </c>
      <c r="M21" s="166">
        <f t="shared" si="0"/>
        <v>255795.43599999999</v>
      </c>
      <c r="N21" s="166">
        <f t="shared" si="1"/>
        <v>48601.132839999998</v>
      </c>
      <c r="O21" s="166">
        <f t="shared" si="2"/>
        <v>2862350.9288400002</v>
      </c>
      <c r="P21" s="166">
        <f t="shared" si="3"/>
        <v>2862351</v>
      </c>
      <c r="Q21" s="97"/>
      <c r="R21" s="108">
        <f t="shared" si="4"/>
        <v>2557954</v>
      </c>
      <c r="S21" s="136">
        <f t="shared" si="5"/>
        <v>255795.40000000002</v>
      </c>
      <c r="T21" s="136">
        <f t="shared" si="6"/>
        <v>48601.126000000004</v>
      </c>
      <c r="U21" s="136">
        <f t="shared" si="7"/>
        <v>2862351</v>
      </c>
      <c r="V21" s="136">
        <f t="shared" si="8"/>
        <v>0</v>
      </c>
    </row>
    <row r="22" spans="1:22" ht="15.6" customHeight="1">
      <c r="A22" s="163" t="s">
        <v>653</v>
      </c>
      <c r="B22" s="6">
        <v>1031148383</v>
      </c>
      <c r="C22" s="6" t="s">
        <v>363</v>
      </c>
      <c r="D22" s="6" t="s">
        <v>364</v>
      </c>
      <c r="E22" s="6" t="s">
        <v>365</v>
      </c>
      <c r="F22" s="6" t="s">
        <v>222</v>
      </c>
      <c r="G22" s="6" t="s">
        <v>191</v>
      </c>
      <c r="H22" s="6" t="s">
        <v>354</v>
      </c>
      <c r="I22" s="61"/>
      <c r="J22" s="167">
        <v>29</v>
      </c>
      <c r="K22" s="164">
        <v>2465868</v>
      </c>
      <c r="L22" s="165">
        <v>2557954.36</v>
      </c>
      <c r="M22" s="166">
        <f t="shared" si="0"/>
        <v>255795.43599999999</v>
      </c>
      <c r="N22" s="166">
        <f t="shared" si="1"/>
        <v>48601.132839999998</v>
      </c>
      <c r="O22" s="166">
        <f t="shared" si="2"/>
        <v>2862350.9288400002</v>
      </c>
      <c r="P22" s="166">
        <f t="shared" si="3"/>
        <v>2766939</v>
      </c>
      <c r="Q22" s="168" t="s">
        <v>811</v>
      </c>
      <c r="R22" s="108">
        <f t="shared" si="4"/>
        <v>2472689</v>
      </c>
      <c r="S22" s="136">
        <f t="shared" si="5"/>
        <v>247268.90000000002</v>
      </c>
      <c r="T22" s="136">
        <f t="shared" si="6"/>
        <v>46981.091000000008</v>
      </c>
      <c r="U22" s="136">
        <f t="shared" si="7"/>
        <v>2766939</v>
      </c>
      <c r="V22" s="136">
        <f t="shared" si="8"/>
        <v>0</v>
      </c>
    </row>
    <row r="23" spans="1:22" ht="15.6" customHeight="1">
      <c r="A23" s="163" t="s">
        <v>653</v>
      </c>
      <c r="B23" s="6">
        <v>1032365672</v>
      </c>
      <c r="C23" s="6" t="s">
        <v>67</v>
      </c>
      <c r="D23" s="6"/>
      <c r="E23" s="6" t="s">
        <v>68</v>
      </c>
      <c r="F23" s="6"/>
      <c r="G23" s="6" t="s">
        <v>191</v>
      </c>
      <c r="H23" s="6" t="s">
        <v>14</v>
      </c>
      <c r="I23" s="61"/>
      <c r="J23" s="6">
        <v>30</v>
      </c>
      <c r="K23" s="164">
        <v>2465868</v>
      </c>
      <c r="L23" s="165">
        <v>2557954.36</v>
      </c>
      <c r="M23" s="166">
        <f t="shared" si="0"/>
        <v>255795.43599999999</v>
      </c>
      <c r="N23" s="166">
        <f t="shared" si="1"/>
        <v>48601.132839999998</v>
      </c>
      <c r="O23" s="166">
        <f t="shared" si="2"/>
        <v>2862350.9288400002</v>
      </c>
      <c r="P23" s="166">
        <f t="shared" si="3"/>
        <v>2862351</v>
      </c>
      <c r="Q23" s="97"/>
      <c r="R23" s="108">
        <f t="shared" si="4"/>
        <v>2557954</v>
      </c>
      <c r="S23" s="136">
        <f t="shared" si="5"/>
        <v>255795.40000000002</v>
      </c>
      <c r="T23" s="136">
        <f t="shared" si="6"/>
        <v>48601.126000000004</v>
      </c>
      <c r="U23" s="136">
        <f t="shared" si="7"/>
        <v>2862351</v>
      </c>
      <c r="V23" s="136">
        <f t="shared" si="8"/>
        <v>0</v>
      </c>
    </row>
    <row r="24" spans="1:22" ht="15.6" customHeight="1">
      <c r="A24" s="163" t="s">
        <v>653</v>
      </c>
      <c r="B24" s="6">
        <v>1033681788</v>
      </c>
      <c r="C24" s="6" t="s">
        <v>55</v>
      </c>
      <c r="D24" s="6" t="s">
        <v>56</v>
      </c>
      <c r="E24" s="6" t="s">
        <v>33</v>
      </c>
      <c r="F24" s="6" t="s">
        <v>57</v>
      </c>
      <c r="G24" s="6" t="s">
        <v>191</v>
      </c>
      <c r="H24" s="6" t="s">
        <v>14</v>
      </c>
      <c r="I24" s="61"/>
      <c r="J24" s="6">
        <v>30</v>
      </c>
      <c r="K24" s="164">
        <v>2465868</v>
      </c>
      <c r="L24" s="165">
        <v>2557954.36</v>
      </c>
      <c r="M24" s="166">
        <f t="shared" si="0"/>
        <v>255795.43599999999</v>
      </c>
      <c r="N24" s="166">
        <f t="shared" si="1"/>
        <v>48601.132839999998</v>
      </c>
      <c r="O24" s="166">
        <f t="shared" si="2"/>
        <v>2862350.9288400002</v>
      </c>
      <c r="P24" s="166">
        <f t="shared" si="3"/>
        <v>2862351</v>
      </c>
      <c r="Q24" s="97"/>
      <c r="R24" s="108">
        <f t="shared" si="4"/>
        <v>2557954</v>
      </c>
      <c r="S24" s="136">
        <f t="shared" si="5"/>
        <v>255795.40000000002</v>
      </c>
      <c r="T24" s="136">
        <f t="shared" si="6"/>
        <v>48601.126000000004</v>
      </c>
      <c r="U24" s="136">
        <f t="shared" si="7"/>
        <v>2862351</v>
      </c>
      <c r="V24" s="136">
        <f t="shared" si="8"/>
        <v>0</v>
      </c>
    </row>
    <row r="25" spans="1:22" ht="15.6" customHeight="1">
      <c r="A25" s="163" t="s">
        <v>653</v>
      </c>
      <c r="B25" s="6">
        <v>1033717516</v>
      </c>
      <c r="C25" s="6" t="s">
        <v>399</v>
      </c>
      <c r="D25" s="6" t="s">
        <v>400</v>
      </c>
      <c r="E25" s="6" t="s">
        <v>401</v>
      </c>
      <c r="F25" s="6" t="s">
        <v>223</v>
      </c>
      <c r="G25" s="6" t="s">
        <v>191</v>
      </c>
      <c r="H25" s="6" t="s">
        <v>393</v>
      </c>
      <c r="I25" s="61"/>
      <c r="J25" s="6">
        <v>30</v>
      </c>
      <c r="K25" s="164">
        <v>2465868</v>
      </c>
      <c r="L25" s="165">
        <v>2557954.36</v>
      </c>
      <c r="M25" s="166">
        <f t="shared" si="0"/>
        <v>255795.43599999999</v>
      </c>
      <c r="N25" s="166">
        <f t="shared" si="1"/>
        <v>48601.132839999998</v>
      </c>
      <c r="O25" s="166">
        <f t="shared" si="2"/>
        <v>2862350.9288400002</v>
      </c>
      <c r="P25" s="166">
        <f t="shared" si="3"/>
        <v>2862351</v>
      </c>
      <c r="Q25" s="97"/>
      <c r="R25" s="108">
        <f t="shared" si="4"/>
        <v>2557954</v>
      </c>
      <c r="S25" s="136">
        <f t="shared" si="5"/>
        <v>255795.40000000002</v>
      </c>
      <c r="T25" s="136">
        <f t="shared" si="6"/>
        <v>48601.126000000004</v>
      </c>
      <c r="U25" s="136">
        <f t="shared" si="7"/>
        <v>2862351</v>
      </c>
      <c r="V25" s="136">
        <f t="shared" si="8"/>
        <v>0</v>
      </c>
    </row>
    <row r="26" spans="1:22" ht="15.6" customHeight="1">
      <c r="A26" s="163" t="s">
        <v>653</v>
      </c>
      <c r="B26" s="6">
        <v>1033734646</v>
      </c>
      <c r="C26" s="6" t="s">
        <v>306</v>
      </c>
      <c r="D26" s="6" t="s">
        <v>307</v>
      </c>
      <c r="E26" s="6" t="s">
        <v>308</v>
      </c>
      <c r="F26" s="6"/>
      <c r="G26" s="6" t="s">
        <v>191</v>
      </c>
      <c r="H26" s="6" t="s">
        <v>14</v>
      </c>
      <c r="I26" s="61"/>
      <c r="J26" s="6">
        <v>30</v>
      </c>
      <c r="K26" s="164">
        <v>2465868</v>
      </c>
      <c r="L26" s="165">
        <v>2557954.36</v>
      </c>
      <c r="M26" s="166">
        <f t="shared" si="0"/>
        <v>255795.43599999999</v>
      </c>
      <c r="N26" s="166">
        <f t="shared" si="1"/>
        <v>48601.132839999998</v>
      </c>
      <c r="O26" s="166">
        <f t="shared" si="2"/>
        <v>2862350.9288400002</v>
      </c>
      <c r="P26" s="166">
        <f t="shared" si="3"/>
        <v>2862351</v>
      </c>
      <c r="Q26" s="97"/>
      <c r="R26" s="108">
        <f t="shared" si="4"/>
        <v>2557954</v>
      </c>
      <c r="S26" s="136">
        <f t="shared" si="5"/>
        <v>255795.40000000002</v>
      </c>
      <c r="T26" s="136">
        <f t="shared" si="6"/>
        <v>48601.126000000004</v>
      </c>
      <c r="U26" s="136">
        <f t="shared" si="7"/>
        <v>2862351</v>
      </c>
      <c r="V26" s="136">
        <f t="shared" si="8"/>
        <v>0</v>
      </c>
    </row>
    <row r="27" spans="1:22" ht="15.6" customHeight="1">
      <c r="A27" s="163" t="s">
        <v>653</v>
      </c>
      <c r="B27" s="6">
        <v>1033736024</v>
      </c>
      <c r="C27" s="6" t="s">
        <v>42</v>
      </c>
      <c r="D27" s="6" t="s">
        <v>111</v>
      </c>
      <c r="E27" s="6" t="s">
        <v>112</v>
      </c>
      <c r="F27" s="6" t="s">
        <v>113</v>
      </c>
      <c r="G27" s="6" t="s">
        <v>191</v>
      </c>
      <c r="H27" s="6" t="s">
        <v>14</v>
      </c>
      <c r="I27" s="61"/>
      <c r="J27" s="6">
        <v>30</v>
      </c>
      <c r="K27" s="164">
        <v>2465868</v>
      </c>
      <c r="L27" s="165">
        <v>2557954.36</v>
      </c>
      <c r="M27" s="166">
        <f t="shared" si="0"/>
        <v>255795.43599999999</v>
      </c>
      <c r="N27" s="166">
        <f t="shared" si="1"/>
        <v>48601.132839999998</v>
      </c>
      <c r="O27" s="166">
        <f t="shared" si="2"/>
        <v>2862350.9288400002</v>
      </c>
      <c r="P27" s="166">
        <f t="shared" si="3"/>
        <v>2862351</v>
      </c>
      <c r="Q27" s="97"/>
      <c r="R27" s="108">
        <f t="shared" si="4"/>
        <v>2557954</v>
      </c>
      <c r="S27" s="136">
        <f t="shared" si="5"/>
        <v>255795.40000000002</v>
      </c>
      <c r="T27" s="136">
        <f t="shared" si="6"/>
        <v>48601.126000000004</v>
      </c>
      <c r="U27" s="136">
        <f t="shared" si="7"/>
        <v>2862351</v>
      </c>
      <c r="V27" s="136">
        <f t="shared" si="8"/>
        <v>0</v>
      </c>
    </row>
    <row r="28" spans="1:22" ht="15.6" customHeight="1">
      <c r="A28" s="163" t="s">
        <v>653</v>
      </c>
      <c r="B28" s="6">
        <v>1052957561</v>
      </c>
      <c r="C28" s="6" t="s">
        <v>238</v>
      </c>
      <c r="D28" s="6" t="s">
        <v>239</v>
      </c>
      <c r="E28" s="6" t="s">
        <v>47</v>
      </c>
      <c r="F28" s="6" t="s">
        <v>57</v>
      </c>
      <c r="G28" s="6" t="s">
        <v>191</v>
      </c>
      <c r="H28" s="6" t="s">
        <v>14</v>
      </c>
      <c r="I28" s="61"/>
      <c r="J28" s="167">
        <v>27</v>
      </c>
      <c r="K28" s="164">
        <v>2465868</v>
      </c>
      <c r="L28" s="165">
        <v>2557954.36</v>
      </c>
      <c r="M28" s="166">
        <f t="shared" si="0"/>
        <v>255795.43599999999</v>
      </c>
      <c r="N28" s="166">
        <f t="shared" si="1"/>
        <v>48601.132839999998</v>
      </c>
      <c r="O28" s="166">
        <f t="shared" si="2"/>
        <v>2862350.9288400002</v>
      </c>
      <c r="P28" s="166">
        <f t="shared" si="3"/>
        <v>2576116</v>
      </c>
      <c r="Q28" s="168" t="s">
        <v>812</v>
      </c>
      <c r="R28" s="108">
        <f t="shared" si="4"/>
        <v>2302159</v>
      </c>
      <c r="S28" s="136">
        <f t="shared" si="5"/>
        <v>230215.90000000002</v>
      </c>
      <c r="T28" s="136">
        <f t="shared" si="6"/>
        <v>43741.021000000008</v>
      </c>
      <c r="U28" s="136">
        <f t="shared" si="7"/>
        <v>2576116</v>
      </c>
      <c r="V28" s="136">
        <f t="shared" si="8"/>
        <v>0</v>
      </c>
    </row>
    <row r="29" spans="1:22" ht="15.6" customHeight="1">
      <c r="A29" s="163" t="s">
        <v>653</v>
      </c>
      <c r="B29" s="6">
        <v>1073673765</v>
      </c>
      <c r="C29" s="6" t="s">
        <v>277</v>
      </c>
      <c r="D29" s="6" t="s">
        <v>278</v>
      </c>
      <c r="E29" s="6" t="s">
        <v>279</v>
      </c>
      <c r="F29" s="6" t="s">
        <v>280</v>
      </c>
      <c r="G29" s="6" t="s">
        <v>191</v>
      </c>
      <c r="H29" s="6" t="s">
        <v>14</v>
      </c>
      <c r="I29" s="61"/>
      <c r="J29" s="6">
        <v>30</v>
      </c>
      <c r="K29" s="164">
        <v>2465868</v>
      </c>
      <c r="L29" s="165">
        <v>2557954.36</v>
      </c>
      <c r="M29" s="166">
        <f t="shared" si="0"/>
        <v>255795.43599999999</v>
      </c>
      <c r="N29" s="166">
        <f t="shared" si="1"/>
        <v>48601.132839999998</v>
      </c>
      <c r="O29" s="166">
        <f t="shared" si="2"/>
        <v>2862350.9288400002</v>
      </c>
      <c r="P29" s="166">
        <f t="shared" si="3"/>
        <v>2862351</v>
      </c>
      <c r="Q29" s="97"/>
      <c r="R29" s="108">
        <f t="shared" si="4"/>
        <v>2557954</v>
      </c>
      <c r="S29" s="136">
        <f t="shared" si="5"/>
        <v>255795.40000000002</v>
      </c>
      <c r="T29" s="136">
        <f t="shared" si="6"/>
        <v>48601.126000000004</v>
      </c>
      <c r="U29" s="136">
        <f t="shared" si="7"/>
        <v>2862351</v>
      </c>
      <c r="V29" s="136">
        <f t="shared" si="8"/>
        <v>0</v>
      </c>
    </row>
    <row r="30" spans="1:22" ht="15.6" customHeight="1">
      <c r="A30" s="163" t="s">
        <v>653</v>
      </c>
      <c r="B30" s="6">
        <v>1086727870</v>
      </c>
      <c r="C30" s="6" t="s">
        <v>34</v>
      </c>
      <c r="D30" s="6" t="s">
        <v>35</v>
      </c>
      <c r="E30" s="6" t="s">
        <v>36</v>
      </c>
      <c r="F30" s="6" t="s">
        <v>37</v>
      </c>
      <c r="G30" s="6" t="s">
        <v>191</v>
      </c>
      <c r="H30" s="6" t="s">
        <v>14</v>
      </c>
      <c r="I30" s="61"/>
      <c r="J30" s="167">
        <v>28</v>
      </c>
      <c r="K30" s="164">
        <v>2465868</v>
      </c>
      <c r="L30" s="165">
        <v>2557954.36</v>
      </c>
      <c r="M30" s="166">
        <f t="shared" si="0"/>
        <v>255795.43599999999</v>
      </c>
      <c r="N30" s="166">
        <f t="shared" si="1"/>
        <v>48601.132839999998</v>
      </c>
      <c r="O30" s="166">
        <f t="shared" si="2"/>
        <v>2862350.9288400002</v>
      </c>
      <c r="P30" s="166">
        <f t="shared" si="3"/>
        <v>2671528</v>
      </c>
      <c r="Q30" s="168" t="s">
        <v>813</v>
      </c>
      <c r="R30" s="108">
        <f t="shared" si="4"/>
        <v>2387424</v>
      </c>
      <c r="S30" s="136">
        <f t="shared" si="5"/>
        <v>238742.40000000002</v>
      </c>
      <c r="T30" s="136">
        <f t="shared" si="6"/>
        <v>45361.056000000004</v>
      </c>
      <c r="U30" s="136">
        <f t="shared" si="7"/>
        <v>2671527</v>
      </c>
      <c r="V30" s="136">
        <f t="shared" si="8"/>
        <v>-1</v>
      </c>
    </row>
    <row r="31" spans="1:22" ht="15.6" customHeight="1">
      <c r="A31" s="163" t="s">
        <v>653</v>
      </c>
      <c r="B31" s="6">
        <v>1082243640</v>
      </c>
      <c r="C31" s="6" t="s">
        <v>141</v>
      </c>
      <c r="D31" s="6" t="s">
        <v>142</v>
      </c>
      <c r="E31" s="6" t="s">
        <v>143</v>
      </c>
      <c r="F31" s="6"/>
      <c r="G31" s="6" t="s">
        <v>191</v>
      </c>
      <c r="H31" s="6" t="s">
        <v>14</v>
      </c>
      <c r="I31" s="61"/>
      <c r="J31" s="167">
        <v>13</v>
      </c>
      <c r="K31" s="164">
        <v>2465868</v>
      </c>
      <c r="L31" s="165">
        <v>2557954.36</v>
      </c>
      <c r="M31" s="166">
        <f>+L31*10%</f>
        <v>255795.43599999999</v>
      </c>
      <c r="N31" s="166">
        <f>+M31*19%</f>
        <v>48601.132839999998</v>
      </c>
      <c r="O31" s="166">
        <f>+L31+M31+N31</f>
        <v>2862350.9288400002</v>
      </c>
      <c r="P31" s="166">
        <f>+ROUND(((O31/30)*J31),0)</f>
        <v>1240352</v>
      </c>
      <c r="Q31" s="168" t="s">
        <v>814</v>
      </c>
      <c r="R31" s="108">
        <f t="shared" si="4"/>
        <v>1108447</v>
      </c>
      <c r="S31" s="136">
        <f t="shared" si="5"/>
        <v>110844.70000000001</v>
      </c>
      <c r="T31" s="136">
        <f t="shared" si="6"/>
        <v>21060.493000000002</v>
      </c>
      <c r="U31" s="136">
        <f t="shared" si="7"/>
        <v>1240352</v>
      </c>
      <c r="V31" s="136">
        <f t="shared" si="8"/>
        <v>0</v>
      </c>
    </row>
    <row r="32" spans="1:22" ht="15.6" customHeight="1">
      <c r="A32" s="163" t="s">
        <v>653</v>
      </c>
      <c r="B32" s="6">
        <v>51909861</v>
      </c>
      <c r="C32" s="6" t="s">
        <v>41</v>
      </c>
      <c r="D32" s="6"/>
      <c r="E32" s="6" t="s">
        <v>71</v>
      </c>
      <c r="F32" s="6" t="s">
        <v>433</v>
      </c>
      <c r="G32" s="6" t="s">
        <v>191</v>
      </c>
      <c r="H32" s="61">
        <v>45407</v>
      </c>
      <c r="I32" s="61"/>
      <c r="J32" s="167">
        <v>17</v>
      </c>
      <c r="K32" s="164">
        <v>2465868</v>
      </c>
      <c r="L32" s="165">
        <v>2557954.36</v>
      </c>
      <c r="M32" s="166">
        <f t="shared" si="0"/>
        <v>255795.43599999999</v>
      </c>
      <c r="N32" s="166">
        <f t="shared" si="1"/>
        <v>48601.132839999998</v>
      </c>
      <c r="O32" s="166">
        <f t="shared" si="2"/>
        <v>2862350.9288400002</v>
      </c>
      <c r="P32" s="166">
        <f>+(O32/30)*J32</f>
        <v>1621998.8596760002</v>
      </c>
      <c r="Q32" s="168" t="s">
        <v>815</v>
      </c>
      <c r="R32" s="108">
        <f t="shared" si="4"/>
        <v>1449507</v>
      </c>
      <c r="S32" s="136">
        <f t="shared" si="5"/>
        <v>144950.70000000001</v>
      </c>
      <c r="T32" s="136">
        <f t="shared" si="6"/>
        <v>27540.633000000002</v>
      </c>
      <c r="U32" s="136">
        <f t="shared" si="7"/>
        <v>1621998</v>
      </c>
      <c r="V32" s="136">
        <f t="shared" si="8"/>
        <v>-0.85967600019648671</v>
      </c>
    </row>
    <row r="33" spans="1:22" ht="15.6" customHeight="1">
      <c r="A33" s="163" t="s">
        <v>653</v>
      </c>
      <c r="B33" s="6">
        <v>52742012</v>
      </c>
      <c r="C33" s="6" t="s">
        <v>266</v>
      </c>
      <c r="D33" s="6" t="s">
        <v>273</v>
      </c>
      <c r="E33" s="6" t="s">
        <v>222</v>
      </c>
      <c r="F33" s="6" t="s">
        <v>223</v>
      </c>
      <c r="G33" s="6" t="s">
        <v>191</v>
      </c>
      <c r="H33" s="6" t="s">
        <v>14</v>
      </c>
      <c r="I33" s="61">
        <v>45418</v>
      </c>
      <c r="J33" s="167">
        <v>6</v>
      </c>
      <c r="K33" s="164">
        <v>2465868</v>
      </c>
      <c r="L33" s="165">
        <v>2557954.36</v>
      </c>
      <c r="M33" s="166">
        <f>+L33*10%</f>
        <v>255795.43599999999</v>
      </c>
      <c r="N33" s="166">
        <f>+M33*19%</f>
        <v>48601.132839999998</v>
      </c>
      <c r="O33" s="166">
        <f>+L33+M33+N33</f>
        <v>2862350.9288400002</v>
      </c>
      <c r="P33" s="166">
        <f>+ROUND(((O33/30)*J33),0)</f>
        <v>572470</v>
      </c>
      <c r="Q33" s="168" t="s">
        <v>816</v>
      </c>
      <c r="R33" s="108">
        <f t="shared" si="4"/>
        <v>511591</v>
      </c>
      <c r="S33" s="136">
        <f t="shared" si="5"/>
        <v>51159.100000000006</v>
      </c>
      <c r="T33" s="136">
        <f t="shared" si="6"/>
        <v>9720.2290000000012</v>
      </c>
      <c r="U33" s="136">
        <f t="shared" si="7"/>
        <v>572470</v>
      </c>
      <c r="V33" s="136">
        <f t="shared" si="8"/>
        <v>0</v>
      </c>
    </row>
    <row r="34" spans="1:22" ht="15.6" customHeight="1">
      <c r="A34" s="163" t="s">
        <v>653</v>
      </c>
      <c r="B34" s="98">
        <v>1047443956</v>
      </c>
      <c r="C34" s="6" t="s">
        <v>168</v>
      </c>
      <c r="D34" s="6" t="s">
        <v>817</v>
      </c>
      <c r="E34" s="6" t="s">
        <v>818</v>
      </c>
      <c r="F34" s="6" t="s">
        <v>71</v>
      </c>
      <c r="G34" s="6" t="s">
        <v>191</v>
      </c>
      <c r="H34" s="61">
        <v>45426</v>
      </c>
      <c r="I34" s="61"/>
      <c r="J34" s="167">
        <v>17</v>
      </c>
      <c r="K34" s="164">
        <v>2465868</v>
      </c>
      <c r="L34" s="165">
        <v>2557954.36</v>
      </c>
      <c r="M34" s="166">
        <f t="shared" si="0"/>
        <v>255795.43599999999</v>
      </c>
      <c r="N34" s="166">
        <f t="shared" si="1"/>
        <v>48601.132839999998</v>
      </c>
      <c r="O34" s="166">
        <f t="shared" si="2"/>
        <v>2862350.9288400002</v>
      </c>
      <c r="P34" s="166">
        <f>+(O34/30)*J34</f>
        <v>1621998.8596760002</v>
      </c>
      <c r="Q34" s="171" t="s">
        <v>819</v>
      </c>
      <c r="R34" s="108">
        <f t="shared" si="4"/>
        <v>1449507</v>
      </c>
      <c r="S34" s="136">
        <f t="shared" si="5"/>
        <v>144950.70000000001</v>
      </c>
      <c r="T34" s="136">
        <f t="shared" si="6"/>
        <v>27540.633000000002</v>
      </c>
      <c r="U34" s="136">
        <f t="shared" si="7"/>
        <v>1621998</v>
      </c>
      <c r="V34" s="136">
        <f t="shared" si="8"/>
        <v>-0.85967600019648671</v>
      </c>
    </row>
    <row r="35" spans="1:22" ht="15.6" customHeight="1">
      <c r="A35" s="163" t="s">
        <v>653</v>
      </c>
      <c r="B35" s="6">
        <v>4266714</v>
      </c>
      <c r="C35" s="6" t="s">
        <v>321</v>
      </c>
      <c r="D35" s="6" t="s">
        <v>291</v>
      </c>
      <c r="E35" s="6" t="s">
        <v>209</v>
      </c>
      <c r="F35" s="6" t="s">
        <v>99</v>
      </c>
      <c r="G35" s="6" t="s">
        <v>13</v>
      </c>
      <c r="H35" s="6" t="s">
        <v>14</v>
      </c>
      <c r="I35" s="61"/>
      <c r="J35" s="6">
        <v>30</v>
      </c>
      <c r="K35" s="164">
        <v>2465868</v>
      </c>
      <c r="L35" s="165">
        <v>2557954.36</v>
      </c>
      <c r="M35" s="166">
        <f t="shared" si="0"/>
        <v>255795.43599999999</v>
      </c>
      <c r="N35" s="166">
        <f t="shared" si="1"/>
        <v>48601.132839999998</v>
      </c>
      <c r="O35" s="166">
        <f t="shared" si="2"/>
        <v>2862350.9288400002</v>
      </c>
      <c r="P35" s="166">
        <f t="shared" ref="P35:P98" si="9">+ROUND(((O35/30)*J35),0)</f>
        <v>2862351</v>
      </c>
      <c r="Q35" s="97"/>
      <c r="R35" s="108">
        <f t="shared" si="4"/>
        <v>2557954</v>
      </c>
      <c r="S35" s="136">
        <f t="shared" si="5"/>
        <v>255795.40000000002</v>
      </c>
      <c r="T35" s="136">
        <f t="shared" si="6"/>
        <v>48601.126000000004</v>
      </c>
      <c r="U35" s="136">
        <f t="shared" si="7"/>
        <v>2862351</v>
      </c>
      <c r="V35" s="136">
        <f t="shared" si="8"/>
        <v>0</v>
      </c>
    </row>
    <row r="36" spans="1:22" ht="15.6" customHeight="1">
      <c r="A36" s="163" t="s">
        <v>653</v>
      </c>
      <c r="B36" s="6">
        <v>79761257</v>
      </c>
      <c r="C36" s="6" t="s">
        <v>15</v>
      </c>
      <c r="D36" s="6" t="s">
        <v>16</v>
      </c>
      <c r="E36" s="6" t="s">
        <v>17</v>
      </c>
      <c r="F36" s="6" t="s">
        <v>18</v>
      </c>
      <c r="G36" s="6" t="s">
        <v>13</v>
      </c>
      <c r="H36" s="6" t="s">
        <v>14</v>
      </c>
      <c r="I36" s="61"/>
      <c r="J36" s="6">
        <v>30</v>
      </c>
      <c r="K36" s="164">
        <v>2465868</v>
      </c>
      <c r="L36" s="165">
        <v>2557954.36</v>
      </c>
      <c r="M36" s="166">
        <f t="shared" si="0"/>
        <v>255795.43599999999</v>
      </c>
      <c r="N36" s="166">
        <f t="shared" si="1"/>
        <v>48601.132839999998</v>
      </c>
      <c r="O36" s="166">
        <f t="shared" si="2"/>
        <v>2862350.9288400002</v>
      </c>
      <c r="P36" s="166">
        <f t="shared" si="9"/>
        <v>2862351</v>
      </c>
      <c r="Q36" s="97"/>
      <c r="R36" s="108">
        <f t="shared" si="4"/>
        <v>2557954</v>
      </c>
      <c r="S36" s="136">
        <f t="shared" si="5"/>
        <v>255795.40000000002</v>
      </c>
      <c r="T36" s="136">
        <f t="shared" si="6"/>
        <v>48601.126000000004</v>
      </c>
      <c r="U36" s="136">
        <f t="shared" si="7"/>
        <v>2862351</v>
      </c>
      <c r="V36" s="136">
        <f t="shared" si="8"/>
        <v>0</v>
      </c>
    </row>
    <row r="37" spans="1:22" ht="15.6" customHeight="1">
      <c r="A37" s="163" t="s">
        <v>653</v>
      </c>
      <c r="B37" s="6">
        <v>80391453</v>
      </c>
      <c r="C37" s="6" t="s">
        <v>256</v>
      </c>
      <c r="D37" s="6" t="s">
        <v>257</v>
      </c>
      <c r="E37" s="6" t="s">
        <v>258</v>
      </c>
      <c r="F37" s="6"/>
      <c r="G37" s="6" t="s">
        <v>13</v>
      </c>
      <c r="H37" s="6" t="s">
        <v>14</v>
      </c>
      <c r="I37" s="61"/>
      <c r="J37" s="6">
        <v>30</v>
      </c>
      <c r="K37" s="164">
        <v>2465868</v>
      </c>
      <c r="L37" s="165">
        <v>2557954.36</v>
      </c>
      <c r="M37" s="166">
        <f t="shared" si="0"/>
        <v>255795.43599999999</v>
      </c>
      <c r="N37" s="166">
        <f t="shared" si="1"/>
        <v>48601.132839999998</v>
      </c>
      <c r="O37" s="166">
        <f t="shared" si="2"/>
        <v>2862350.9288400002</v>
      </c>
      <c r="P37" s="166">
        <f t="shared" si="9"/>
        <v>2862351</v>
      </c>
      <c r="Q37" s="97"/>
      <c r="R37" s="108">
        <f t="shared" si="4"/>
        <v>2557954</v>
      </c>
      <c r="S37" s="136">
        <f t="shared" si="5"/>
        <v>255795.40000000002</v>
      </c>
      <c r="T37" s="136">
        <f t="shared" si="6"/>
        <v>48601.126000000004</v>
      </c>
      <c r="U37" s="136">
        <f t="shared" si="7"/>
        <v>2862351</v>
      </c>
      <c r="V37" s="136">
        <f t="shared" si="8"/>
        <v>0</v>
      </c>
    </row>
    <row r="38" spans="1:22" ht="15.6" customHeight="1">
      <c r="A38" s="163" t="s">
        <v>653</v>
      </c>
      <c r="B38" s="6">
        <v>92260161</v>
      </c>
      <c r="C38" s="6" t="s">
        <v>150</v>
      </c>
      <c r="D38" s="6" t="s">
        <v>151</v>
      </c>
      <c r="E38" s="6" t="s">
        <v>152</v>
      </c>
      <c r="F38" s="6" t="s">
        <v>153</v>
      </c>
      <c r="G38" s="6" t="s">
        <v>13</v>
      </c>
      <c r="H38" s="6" t="s">
        <v>14</v>
      </c>
      <c r="I38" s="61"/>
      <c r="J38" s="6">
        <v>30</v>
      </c>
      <c r="K38" s="164">
        <v>2465868</v>
      </c>
      <c r="L38" s="165">
        <v>2557954.36</v>
      </c>
      <c r="M38" s="166">
        <f t="shared" si="0"/>
        <v>255795.43599999999</v>
      </c>
      <c r="N38" s="166">
        <f t="shared" si="1"/>
        <v>48601.132839999998</v>
      </c>
      <c r="O38" s="166">
        <f t="shared" si="2"/>
        <v>2862350.9288400002</v>
      </c>
      <c r="P38" s="166">
        <f t="shared" si="9"/>
        <v>2862351</v>
      </c>
      <c r="Q38" s="97"/>
      <c r="R38" s="108">
        <f t="shared" si="4"/>
        <v>2557954</v>
      </c>
      <c r="S38" s="136">
        <f t="shared" si="5"/>
        <v>255795.40000000002</v>
      </c>
      <c r="T38" s="136">
        <f t="shared" si="6"/>
        <v>48601.126000000004</v>
      </c>
      <c r="U38" s="136">
        <f t="shared" si="7"/>
        <v>2862351</v>
      </c>
      <c r="V38" s="136">
        <f t="shared" si="8"/>
        <v>0</v>
      </c>
    </row>
    <row r="39" spans="1:22" ht="15.6" customHeight="1">
      <c r="A39" s="163" t="s">
        <v>653</v>
      </c>
      <c r="B39" s="6">
        <v>1005524163</v>
      </c>
      <c r="C39" s="6" t="s">
        <v>9</v>
      </c>
      <c r="D39" s="6" t="s">
        <v>10</v>
      </c>
      <c r="E39" s="6" t="s">
        <v>11</v>
      </c>
      <c r="F39" s="6" t="s">
        <v>12</v>
      </c>
      <c r="G39" s="6" t="s">
        <v>13</v>
      </c>
      <c r="H39" s="6" t="s">
        <v>14</v>
      </c>
      <c r="I39" s="61"/>
      <c r="J39" s="6">
        <v>30</v>
      </c>
      <c r="K39" s="164">
        <v>2465868</v>
      </c>
      <c r="L39" s="165">
        <v>2557954.36</v>
      </c>
      <c r="M39" s="166">
        <f t="shared" si="0"/>
        <v>255795.43599999999</v>
      </c>
      <c r="N39" s="166">
        <f t="shared" si="1"/>
        <v>48601.132839999998</v>
      </c>
      <c r="O39" s="166">
        <f t="shared" si="2"/>
        <v>2862350.9288400002</v>
      </c>
      <c r="P39" s="166">
        <f t="shared" si="9"/>
        <v>2862351</v>
      </c>
      <c r="Q39" s="97"/>
      <c r="R39" s="108">
        <f t="shared" si="4"/>
        <v>2557954</v>
      </c>
      <c r="S39" s="136">
        <f t="shared" si="5"/>
        <v>255795.40000000002</v>
      </c>
      <c r="T39" s="136">
        <f t="shared" si="6"/>
        <v>48601.126000000004</v>
      </c>
      <c r="U39" s="136">
        <f t="shared" si="7"/>
        <v>2862351</v>
      </c>
      <c r="V39" s="136">
        <f t="shared" si="8"/>
        <v>0</v>
      </c>
    </row>
    <row r="40" spans="1:22" ht="15.6" customHeight="1">
      <c r="A40" s="163" t="s">
        <v>653</v>
      </c>
      <c r="B40" s="6">
        <v>1010003092</v>
      </c>
      <c r="C40" s="6" t="s">
        <v>273</v>
      </c>
      <c r="D40" s="6" t="s">
        <v>114</v>
      </c>
      <c r="E40" s="6" t="s">
        <v>407</v>
      </c>
      <c r="F40" s="6" t="s">
        <v>408</v>
      </c>
      <c r="G40" s="6" t="s">
        <v>13</v>
      </c>
      <c r="H40" s="6" t="s">
        <v>393</v>
      </c>
      <c r="I40" s="61"/>
      <c r="J40" s="6">
        <v>30</v>
      </c>
      <c r="K40" s="164">
        <v>2465868</v>
      </c>
      <c r="L40" s="165">
        <v>2557954.36</v>
      </c>
      <c r="M40" s="166">
        <f t="shared" si="0"/>
        <v>255795.43599999999</v>
      </c>
      <c r="N40" s="166">
        <f t="shared" si="1"/>
        <v>48601.132839999998</v>
      </c>
      <c r="O40" s="166">
        <f t="shared" si="2"/>
        <v>2862350.9288400002</v>
      </c>
      <c r="P40" s="166">
        <f t="shared" si="9"/>
        <v>2862351</v>
      </c>
      <c r="Q40" s="97"/>
      <c r="R40" s="108">
        <f t="shared" si="4"/>
        <v>2557954</v>
      </c>
      <c r="S40" s="136">
        <f t="shared" si="5"/>
        <v>255795.40000000002</v>
      </c>
      <c r="T40" s="136">
        <f t="shared" si="6"/>
        <v>48601.126000000004</v>
      </c>
      <c r="U40" s="136">
        <f t="shared" si="7"/>
        <v>2862351</v>
      </c>
      <c r="V40" s="136">
        <f t="shared" si="8"/>
        <v>0</v>
      </c>
    </row>
    <row r="41" spans="1:22" ht="15.6" customHeight="1">
      <c r="A41" s="163" t="s">
        <v>653</v>
      </c>
      <c r="B41" s="6">
        <v>1016028720</v>
      </c>
      <c r="C41" s="6" t="s">
        <v>168</v>
      </c>
      <c r="D41" s="6" t="s">
        <v>174</v>
      </c>
      <c r="E41" s="6" t="s">
        <v>175</v>
      </c>
      <c r="F41" s="6" t="s">
        <v>176</v>
      </c>
      <c r="G41" s="6" t="s">
        <v>13</v>
      </c>
      <c r="H41" s="6" t="s">
        <v>14</v>
      </c>
      <c r="I41" s="61"/>
      <c r="J41" s="6">
        <v>30</v>
      </c>
      <c r="K41" s="164">
        <v>2465868</v>
      </c>
      <c r="L41" s="165">
        <v>2557954.36</v>
      </c>
      <c r="M41" s="166">
        <f t="shared" si="0"/>
        <v>255795.43599999999</v>
      </c>
      <c r="N41" s="166">
        <f t="shared" si="1"/>
        <v>48601.132839999998</v>
      </c>
      <c r="O41" s="166">
        <f t="shared" si="2"/>
        <v>2862350.9288400002</v>
      </c>
      <c r="P41" s="166">
        <f t="shared" si="9"/>
        <v>2862351</v>
      </c>
      <c r="Q41" s="97"/>
      <c r="R41" s="108">
        <f t="shared" si="4"/>
        <v>2557954</v>
      </c>
      <c r="S41" s="136">
        <f t="shared" si="5"/>
        <v>255795.40000000002</v>
      </c>
      <c r="T41" s="136">
        <f t="shared" si="6"/>
        <v>48601.126000000004</v>
      </c>
      <c r="U41" s="136">
        <f t="shared" si="7"/>
        <v>2862351</v>
      </c>
      <c r="V41" s="136">
        <f t="shared" si="8"/>
        <v>0</v>
      </c>
    </row>
    <row r="42" spans="1:22" ht="15.6" customHeight="1">
      <c r="A42" s="163" t="s">
        <v>653</v>
      </c>
      <c r="B42" s="6">
        <v>1032432651</v>
      </c>
      <c r="C42" s="6" t="s">
        <v>163</v>
      </c>
      <c r="D42" s="6" t="s">
        <v>107</v>
      </c>
      <c r="E42" s="6" t="s">
        <v>164</v>
      </c>
      <c r="F42" s="6" t="s">
        <v>165</v>
      </c>
      <c r="G42" s="6" t="s">
        <v>13</v>
      </c>
      <c r="H42" s="6" t="s">
        <v>14</v>
      </c>
      <c r="I42" s="61"/>
      <c r="J42" s="6">
        <v>30</v>
      </c>
      <c r="K42" s="164">
        <v>2465868</v>
      </c>
      <c r="L42" s="165">
        <v>2557954.36</v>
      </c>
      <c r="M42" s="166">
        <f t="shared" si="0"/>
        <v>255795.43599999999</v>
      </c>
      <c r="N42" s="166">
        <f t="shared" si="1"/>
        <v>48601.132839999998</v>
      </c>
      <c r="O42" s="166">
        <f t="shared" si="2"/>
        <v>2862350.9288400002</v>
      </c>
      <c r="P42" s="166">
        <f t="shared" si="9"/>
        <v>2862351</v>
      </c>
      <c r="Q42" s="97"/>
      <c r="R42" s="108">
        <f t="shared" si="4"/>
        <v>2557954</v>
      </c>
      <c r="S42" s="136">
        <f t="shared" si="5"/>
        <v>255795.40000000002</v>
      </c>
      <c r="T42" s="136">
        <f t="shared" si="6"/>
        <v>48601.126000000004</v>
      </c>
      <c r="U42" s="136">
        <f t="shared" si="7"/>
        <v>2862351</v>
      </c>
      <c r="V42" s="136">
        <f t="shared" si="8"/>
        <v>0</v>
      </c>
    </row>
    <row r="43" spans="1:22" ht="15.6" customHeight="1">
      <c r="A43" s="163" t="s">
        <v>653</v>
      </c>
      <c r="B43" s="6">
        <v>1024477933</v>
      </c>
      <c r="C43" s="6" t="s">
        <v>224</v>
      </c>
      <c r="D43" s="6" t="s">
        <v>225</v>
      </c>
      <c r="E43" s="6" t="s">
        <v>226</v>
      </c>
      <c r="F43" s="6" t="s">
        <v>12</v>
      </c>
      <c r="G43" s="6" t="s">
        <v>13</v>
      </c>
      <c r="H43" s="6" t="s">
        <v>14</v>
      </c>
      <c r="I43" s="61"/>
      <c r="J43" s="167">
        <v>27</v>
      </c>
      <c r="K43" s="164">
        <v>2465868</v>
      </c>
      <c r="L43" s="165">
        <v>2557954.36</v>
      </c>
      <c r="M43" s="166">
        <f t="shared" si="0"/>
        <v>255795.43599999999</v>
      </c>
      <c r="N43" s="166">
        <f t="shared" si="1"/>
        <v>48601.132839999998</v>
      </c>
      <c r="O43" s="166">
        <f t="shared" si="2"/>
        <v>2862350.9288400002</v>
      </c>
      <c r="P43" s="166">
        <f t="shared" si="9"/>
        <v>2576116</v>
      </c>
      <c r="Q43" s="168" t="s">
        <v>820</v>
      </c>
      <c r="R43" s="108">
        <f t="shared" si="4"/>
        <v>2302159</v>
      </c>
      <c r="S43" s="136">
        <f t="shared" si="5"/>
        <v>230215.90000000002</v>
      </c>
      <c r="T43" s="136">
        <f t="shared" si="6"/>
        <v>43741.021000000008</v>
      </c>
      <c r="U43" s="136">
        <f t="shared" si="7"/>
        <v>2576116</v>
      </c>
      <c r="V43" s="136">
        <f t="shared" si="8"/>
        <v>0</v>
      </c>
    </row>
    <row r="44" spans="1:22" ht="15.6" customHeight="1">
      <c r="A44" s="163" t="s">
        <v>653</v>
      </c>
      <c r="B44" s="6">
        <v>1043009750</v>
      </c>
      <c r="C44" s="6" t="s">
        <v>278</v>
      </c>
      <c r="D44" s="6" t="s">
        <v>424</v>
      </c>
      <c r="E44" s="6" t="s">
        <v>425</v>
      </c>
      <c r="F44" s="6" t="s">
        <v>426</v>
      </c>
      <c r="G44" s="6" t="s">
        <v>13</v>
      </c>
      <c r="H44" s="61">
        <v>45395</v>
      </c>
      <c r="I44" s="61"/>
      <c r="J44" s="6">
        <v>30</v>
      </c>
      <c r="K44" s="164">
        <v>2465868</v>
      </c>
      <c r="L44" s="165">
        <v>2557954.36</v>
      </c>
      <c r="M44" s="166">
        <f t="shared" si="0"/>
        <v>255795.43599999999</v>
      </c>
      <c r="N44" s="166">
        <f t="shared" si="1"/>
        <v>48601.132839999998</v>
      </c>
      <c r="O44" s="166">
        <f t="shared" si="2"/>
        <v>2862350.9288400002</v>
      </c>
      <c r="P44" s="166">
        <f t="shared" si="9"/>
        <v>2862351</v>
      </c>
      <c r="Q44" s="97"/>
      <c r="R44" s="108">
        <f t="shared" si="4"/>
        <v>2557954</v>
      </c>
      <c r="S44" s="136">
        <f t="shared" si="5"/>
        <v>255795.40000000002</v>
      </c>
      <c r="T44" s="136">
        <f t="shared" si="6"/>
        <v>48601.126000000004</v>
      </c>
      <c r="U44" s="136">
        <f t="shared" si="7"/>
        <v>2862351</v>
      </c>
      <c r="V44" s="136">
        <f t="shared" si="8"/>
        <v>0</v>
      </c>
    </row>
    <row r="45" spans="1:22" ht="15.6" customHeight="1">
      <c r="A45" s="163" t="s">
        <v>653</v>
      </c>
      <c r="B45" s="6">
        <v>1126122551</v>
      </c>
      <c r="C45" s="6" t="s">
        <v>342</v>
      </c>
      <c r="D45" s="6" t="s">
        <v>343</v>
      </c>
      <c r="E45" s="6" t="s">
        <v>344</v>
      </c>
      <c r="F45" s="6" t="s">
        <v>226</v>
      </c>
      <c r="G45" s="6" t="s">
        <v>13</v>
      </c>
      <c r="H45" s="6" t="s">
        <v>14</v>
      </c>
      <c r="I45" s="61"/>
      <c r="J45" s="6">
        <v>30</v>
      </c>
      <c r="K45" s="164">
        <v>2465868</v>
      </c>
      <c r="L45" s="165">
        <v>2557954.36</v>
      </c>
      <c r="M45" s="166">
        <f t="shared" si="0"/>
        <v>255795.43599999999</v>
      </c>
      <c r="N45" s="166">
        <f>+M45*19%</f>
        <v>48601.132839999998</v>
      </c>
      <c r="O45" s="166">
        <f>+L45+M45+N45</f>
        <v>2862350.9288400002</v>
      </c>
      <c r="P45" s="166">
        <f t="shared" si="9"/>
        <v>2862351</v>
      </c>
      <c r="Q45" s="97"/>
      <c r="R45" s="108">
        <f t="shared" ref="R45:R108" si="10">+ROUND(((L45/30)*J45),0)</f>
        <v>2557954</v>
      </c>
      <c r="S45" s="136">
        <f t="shared" si="5"/>
        <v>255795.40000000002</v>
      </c>
      <c r="T45" s="136">
        <f t="shared" si="6"/>
        <v>48601.126000000004</v>
      </c>
      <c r="U45" s="136">
        <f t="shared" ref="U45:U108" si="11">+ROUND((R45+S45+T45),0)</f>
        <v>2862351</v>
      </c>
      <c r="V45" s="136">
        <f t="shared" ref="V45:V108" si="12">+U45-P45</f>
        <v>0</v>
      </c>
    </row>
    <row r="46" spans="1:22" ht="15.6" customHeight="1">
      <c r="A46" s="163" t="s">
        <v>657</v>
      </c>
      <c r="B46" s="6">
        <v>36466591</v>
      </c>
      <c r="C46" s="6" t="s">
        <v>266</v>
      </c>
      <c r="D46" s="6" t="s">
        <v>267</v>
      </c>
      <c r="E46" s="6" t="s">
        <v>268</v>
      </c>
      <c r="F46" s="6" t="s">
        <v>269</v>
      </c>
      <c r="G46" s="6" t="s">
        <v>191</v>
      </c>
      <c r="H46" s="6" t="s">
        <v>14</v>
      </c>
      <c r="I46" s="61"/>
      <c r="J46" s="6">
        <v>30</v>
      </c>
      <c r="K46" s="164">
        <v>2465868</v>
      </c>
      <c r="L46" s="165">
        <v>2557954.36</v>
      </c>
      <c r="M46" s="166">
        <f t="shared" si="0"/>
        <v>255795.43599999999</v>
      </c>
      <c r="N46" s="166">
        <f t="shared" ref="N46:N47" si="13">+M46*19%</f>
        <v>48601.132839999998</v>
      </c>
      <c r="O46" s="166">
        <f t="shared" ref="O46:O47" si="14">+L46+M46+N46</f>
        <v>2862350.9288400002</v>
      </c>
      <c r="P46" s="166">
        <f>+ROUND(((O46/30)*J46),0)</f>
        <v>2862351</v>
      </c>
      <c r="Q46" s="97"/>
      <c r="R46" s="108">
        <f t="shared" si="10"/>
        <v>2557954</v>
      </c>
      <c r="S46" s="136">
        <f t="shared" si="5"/>
        <v>255795.40000000002</v>
      </c>
      <c r="T46" s="136">
        <f t="shared" si="6"/>
        <v>48601.126000000004</v>
      </c>
      <c r="U46" s="136">
        <f t="shared" si="11"/>
        <v>2862351</v>
      </c>
      <c r="V46" s="136">
        <f t="shared" si="12"/>
        <v>0</v>
      </c>
    </row>
    <row r="47" spans="1:22" ht="15.6" customHeight="1">
      <c r="A47" s="163" t="s">
        <v>653</v>
      </c>
      <c r="B47" s="6">
        <v>1026258321</v>
      </c>
      <c r="C47" s="6" t="s">
        <v>186</v>
      </c>
      <c r="D47" s="6" t="s">
        <v>792</v>
      </c>
      <c r="E47" s="6" t="s">
        <v>793</v>
      </c>
      <c r="F47" s="6" t="s">
        <v>187</v>
      </c>
      <c r="G47" s="6" t="s">
        <v>13</v>
      </c>
      <c r="H47" s="6" t="s">
        <v>14</v>
      </c>
      <c r="I47" s="61">
        <v>45429</v>
      </c>
      <c r="J47" s="167">
        <v>16</v>
      </c>
      <c r="K47" s="164">
        <v>2465868</v>
      </c>
      <c r="L47" s="165">
        <v>2557954.36</v>
      </c>
      <c r="M47" s="166">
        <f t="shared" si="0"/>
        <v>255795.43599999999</v>
      </c>
      <c r="N47" s="166">
        <f t="shared" si="13"/>
        <v>48601.132839999998</v>
      </c>
      <c r="O47" s="166">
        <f t="shared" si="14"/>
        <v>2862350.9288400002</v>
      </c>
      <c r="P47" s="166">
        <f>+ROUND(((O47/30)*J47),0)</f>
        <v>1526587</v>
      </c>
      <c r="Q47" s="168" t="s">
        <v>821</v>
      </c>
      <c r="R47" s="108">
        <f t="shared" si="10"/>
        <v>1364242</v>
      </c>
      <c r="S47" s="136">
        <f t="shared" si="5"/>
        <v>136424.20000000001</v>
      </c>
      <c r="T47" s="136">
        <f t="shared" si="6"/>
        <v>25920.598000000002</v>
      </c>
      <c r="U47" s="136">
        <f t="shared" si="11"/>
        <v>1526587</v>
      </c>
      <c r="V47" s="136">
        <f t="shared" si="12"/>
        <v>0</v>
      </c>
    </row>
    <row r="48" spans="1:22" ht="11.25">
      <c r="A48" s="163" t="s">
        <v>653</v>
      </c>
      <c r="B48" s="6">
        <v>80760738</v>
      </c>
      <c r="C48" s="6" t="s">
        <v>822</v>
      </c>
      <c r="D48" s="6"/>
      <c r="E48" s="6" t="s">
        <v>12</v>
      </c>
      <c r="F48" s="6" t="s">
        <v>681</v>
      </c>
      <c r="G48" s="6" t="s">
        <v>45</v>
      </c>
      <c r="H48" s="61">
        <v>45392</v>
      </c>
      <c r="I48" s="61"/>
      <c r="J48" s="6">
        <v>30</v>
      </c>
      <c r="K48" s="164">
        <v>2465868</v>
      </c>
      <c r="L48" s="165">
        <v>2557954.36</v>
      </c>
      <c r="M48" s="166">
        <f t="shared" si="0"/>
        <v>255795.43599999999</v>
      </c>
      <c r="N48" s="166">
        <f t="shared" si="1"/>
        <v>48601.132839999998</v>
      </c>
      <c r="O48" s="166">
        <f t="shared" si="2"/>
        <v>2862350.9288400002</v>
      </c>
      <c r="P48" s="166">
        <f t="shared" si="9"/>
        <v>2862351</v>
      </c>
      <c r="Q48" s="97"/>
      <c r="R48" s="108">
        <f t="shared" si="10"/>
        <v>2557954</v>
      </c>
      <c r="S48" s="136">
        <f t="shared" si="5"/>
        <v>255795.40000000002</v>
      </c>
      <c r="T48" s="136">
        <f t="shared" si="6"/>
        <v>48601.126000000004</v>
      </c>
      <c r="U48" s="136">
        <f t="shared" si="11"/>
        <v>2862351</v>
      </c>
      <c r="V48" s="136">
        <f t="shared" si="12"/>
        <v>0</v>
      </c>
    </row>
    <row r="49" spans="1:22" ht="15.6" customHeight="1">
      <c r="A49" s="163" t="s">
        <v>653</v>
      </c>
      <c r="B49" s="6">
        <v>1024483297</v>
      </c>
      <c r="C49" s="6" t="s">
        <v>304</v>
      </c>
      <c r="D49" s="6" t="s">
        <v>305</v>
      </c>
      <c r="E49" s="6" t="s">
        <v>290</v>
      </c>
      <c r="F49" s="6"/>
      <c r="G49" s="6" t="s">
        <v>45</v>
      </c>
      <c r="H49" s="61">
        <v>45404</v>
      </c>
      <c r="I49" s="61"/>
      <c r="J49" s="6">
        <v>30</v>
      </c>
      <c r="K49" s="164">
        <v>2465868</v>
      </c>
      <c r="L49" s="165">
        <v>2557954.36</v>
      </c>
      <c r="M49" s="166">
        <f t="shared" si="0"/>
        <v>255795.43599999999</v>
      </c>
      <c r="N49" s="166">
        <f t="shared" si="1"/>
        <v>48601.132839999998</v>
      </c>
      <c r="O49" s="166">
        <f t="shared" si="2"/>
        <v>2862350.9288400002</v>
      </c>
      <c r="P49" s="166">
        <f t="shared" si="9"/>
        <v>2862351</v>
      </c>
      <c r="Q49" s="97"/>
      <c r="R49" s="108">
        <f t="shared" si="10"/>
        <v>2557954</v>
      </c>
      <c r="S49" s="136">
        <f t="shared" si="5"/>
        <v>255795.40000000002</v>
      </c>
      <c r="T49" s="136">
        <f t="shared" si="6"/>
        <v>48601.126000000004</v>
      </c>
      <c r="U49" s="136">
        <f t="shared" si="11"/>
        <v>2862351</v>
      </c>
      <c r="V49" s="136">
        <f t="shared" si="12"/>
        <v>0</v>
      </c>
    </row>
    <row r="50" spans="1:22" ht="15.6" customHeight="1">
      <c r="A50" s="163" t="s">
        <v>653</v>
      </c>
      <c r="B50" s="6">
        <v>1115948145</v>
      </c>
      <c r="C50" s="6" t="s">
        <v>61</v>
      </c>
      <c r="D50" s="6" t="s">
        <v>62</v>
      </c>
      <c r="E50" s="6" t="s">
        <v>63</v>
      </c>
      <c r="F50" s="6"/>
      <c r="G50" s="6" t="s">
        <v>191</v>
      </c>
      <c r="H50" s="6" t="s">
        <v>14</v>
      </c>
      <c r="I50" s="61"/>
      <c r="J50" s="6">
        <v>30</v>
      </c>
      <c r="K50" s="164">
        <v>2465868</v>
      </c>
      <c r="L50" s="165">
        <v>2557954.36</v>
      </c>
      <c r="M50" s="166">
        <f t="shared" si="0"/>
        <v>255795.43599999999</v>
      </c>
      <c r="N50" s="166">
        <f t="shared" si="1"/>
        <v>48601.132839999998</v>
      </c>
      <c r="O50" s="166">
        <f t="shared" si="2"/>
        <v>2862350.9288400002</v>
      </c>
      <c r="P50" s="166">
        <f t="shared" si="9"/>
        <v>2862351</v>
      </c>
      <c r="Q50" s="202"/>
      <c r="R50" s="108">
        <f t="shared" si="10"/>
        <v>2557954</v>
      </c>
      <c r="S50" s="136">
        <f t="shared" si="5"/>
        <v>255795.40000000002</v>
      </c>
      <c r="T50" s="136">
        <f t="shared" si="6"/>
        <v>48601.126000000004</v>
      </c>
      <c r="U50" s="136">
        <f t="shared" si="11"/>
        <v>2862351</v>
      </c>
      <c r="V50" s="136">
        <f t="shared" si="12"/>
        <v>0</v>
      </c>
    </row>
    <row r="51" spans="1:22" ht="15.6" customHeight="1">
      <c r="A51" s="163" t="s">
        <v>654</v>
      </c>
      <c r="B51" s="6">
        <v>80366379</v>
      </c>
      <c r="C51" s="6" t="s">
        <v>87</v>
      </c>
      <c r="D51" s="6"/>
      <c r="E51" s="6" t="s">
        <v>88</v>
      </c>
      <c r="F51" s="6"/>
      <c r="G51" s="6" t="s">
        <v>89</v>
      </c>
      <c r="H51" s="6" t="s">
        <v>14</v>
      </c>
      <c r="I51" s="61"/>
      <c r="J51" s="6">
        <v>30</v>
      </c>
      <c r="K51" s="164">
        <v>2465868</v>
      </c>
      <c r="L51" s="165">
        <v>2557954.36</v>
      </c>
      <c r="M51" s="166">
        <f t="shared" si="0"/>
        <v>255795.43599999999</v>
      </c>
      <c r="N51" s="166">
        <f t="shared" si="1"/>
        <v>48601.132839999998</v>
      </c>
      <c r="O51" s="166">
        <f t="shared" si="2"/>
        <v>2862350.9288400002</v>
      </c>
      <c r="P51" s="166">
        <f t="shared" si="9"/>
        <v>2862351</v>
      </c>
      <c r="Q51" s="172"/>
      <c r="R51" s="108">
        <f t="shared" si="10"/>
        <v>2557954</v>
      </c>
      <c r="S51" s="136">
        <f t="shared" si="5"/>
        <v>255795.40000000002</v>
      </c>
      <c r="T51" s="136">
        <f t="shared" si="6"/>
        <v>48601.126000000004</v>
      </c>
      <c r="U51" s="136">
        <f t="shared" si="11"/>
        <v>2862351</v>
      </c>
      <c r="V51" s="136">
        <f t="shared" si="12"/>
        <v>0</v>
      </c>
    </row>
    <row r="52" spans="1:22" ht="15.6" customHeight="1">
      <c r="A52" s="163" t="s">
        <v>654</v>
      </c>
      <c r="B52" s="6">
        <v>52776866</v>
      </c>
      <c r="C52" s="6" t="s">
        <v>346</v>
      </c>
      <c r="D52" s="6"/>
      <c r="E52" s="6" t="s">
        <v>347</v>
      </c>
      <c r="F52" s="6" t="s">
        <v>269</v>
      </c>
      <c r="G52" s="6" t="s">
        <v>191</v>
      </c>
      <c r="H52" s="6" t="s">
        <v>14</v>
      </c>
      <c r="I52" s="61"/>
      <c r="J52" s="6">
        <v>30</v>
      </c>
      <c r="K52" s="164">
        <v>2465868</v>
      </c>
      <c r="L52" s="165">
        <v>2557954.36</v>
      </c>
      <c r="M52" s="166">
        <f t="shared" si="0"/>
        <v>255795.43599999999</v>
      </c>
      <c r="N52" s="166">
        <f t="shared" si="1"/>
        <v>48601.132839999998</v>
      </c>
      <c r="O52" s="166">
        <f t="shared" si="2"/>
        <v>2862350.9288400002</v>
      </c>
      <c r="P52" s="166">
        <f t="shared" si="9"/>
        <v>2862351</v>
      </c>
      <c r="Q52" s="172"/>
      <c r="R52" s="108">
        <f t="shared" si="10"/>
        <v>2557954</v>
      </c>
      <c r="S52" s="136">
        <f t="shared" si="5"/>
        <v>255795.40000000002</v>
      </c>
      <c r="T52" s="136">
        <f t="shared" si="6"/>
        <v>48601.126000000004</v>
      </c>
      <c r="U52" s="136">
        <f t="shared" si="11"/>
        <v>2862351</v>
      </c>
      <c r="V52" s="136">
        <f t="shared" si="12"/>
        <v>0</v>
      </c>
    </row>
    <row r="53" spans="1:22" ht="15.6" customHeight="1">
      <c r="A53" s="163" t="s">
        <v>654</v>
      </c>
      <c r="B53" s="6">
        <v>6089430</v>
      </c>
      <c r="C53" s="6" t="s">
        <v>168</v>
      </c>
      <c r="D53" s="6" t="s">
        <v>403</v>
      </c>
      <c r="E53" s="6" t="s">
        <v>404</v>
      </c>
      <c r="F53" s="6" t="s">
        <v>405</v>
      </c>
      <c r="G53" s="6" t="s">
        <v>191</v>
      </c>
      <c r="H53" s="6" t="s">
        <v>393</v>
      </c>
      <c r="I53" s="61"/>
      <c r="J53" s="6">
        <v>30</v>
      </c>
      <c r="K53" s="164">
        <v>2465868</v>
      </c>
      <c r="L53" s="165">
        <v>2557954.36</v>
      </c>
      <c r="M53" s="166">
        <f t="shared" si="0"/>
        <v>255795.43599999999</v>
      </c>
      <c r="N53" s="166">
        <f t="shared" si="1"/>
        <v>48601.132839999998</v>
      </c>
      <c r="O53" s="166">
        <f t="shared" si="2"/>
        <v>2862350.9288400002</v>
      </c>
      <c r="P53" s="166">
        <f t="shared" si="9"/>
        <v>2862351</v>
      </c>
      <c r="Q53" s="172"/>
      <c r="R53" s="108">
        <f t="shared" si="10"/>
        <v>2557954</v>
      </c>
      <c r="S53" s="136">
        <f t="shared" si="5"/>
        <v>255795.40000000002</v>
      </c>
      <c r="T53" s="136">
        <f t="shared" si="6"/>
        <v>48601.126000000004</v>
      </c>
      <c r="U53" s="136">
        <f t="shared" si="11"/>
        <v>2862351</v>
      </c>
      <c r="V53" s="136">
        <f t="shared" si="12"/>
        <v>0</v>
      </c>
    </row>
    <row r="54" spans="1:22" ht="15.6" customHeight="1">
      <c r="A54" s="163" t="s">
        <v>654</v>
      </c>
      <c r="B54" s="6">
        <v>39659470</v>
      </c>
      <c r="C54" s="6" t="s">
        <v>177</v>
      </c>
      <c r="D54" s="6" t="s">
        <v>178</v>
      </c>
      <c r="E54" s="6" t="s">
        <v>179</v>
      </c>
      <c r="F54" s="6" t="s">
        <v>180</v>
      </c>
      <c r="G54" s="6" t="s">
        <v>191</v>
      </c>
      <c r="H54" s="61">
        <v>45369</v>
      </c>
      <c r="I54" s="61"/>
      <c r="J54" s="167">
        <v>28</v>
      </c>
      <c r="K54" s="164">
        <v>2465868</v>
      </c>
      <c r="L54" s="165">
        <v>2557954.36</v>
      </c>
      <c r="M54" s="166">
        <f t="shared" si="0"/>
        <v>255795.43599999999</v>
      </c>
      <c r="N54" s="166">
        <f t="shared" si="1"/>
        <v>48601.132839999998</v>
      </c>
      <c r="O54" s="166">
        <f t="shared" si="2"/>
        <v>2862350.9288400002</v>
      </c>
      <c r="P54" s="166">
        <f t="shared" si="9"/>
        <v>2671528</v>
      </c>
      <c r="Q54" s="168" t="s">
        <v>823</v>
      </c>
      <c r="R54" s="108">
        <f t="shared" si="10"/>
        <v>2387424</v>
      </c>
      <c r="S54" s="136">
        <f t="shared" si="5"/>
        <v>238742.40000000002</v>
      </c>
      <c r="T54" s="136">
        <f t="shared" si="6"/>
        <v>45361.056000000004</v>
      </c>
      <c r="U54" s="136">
        <f t="shared" si="11"/>
        <v>2671527</v>
      </c>
      <c r="V54" s="136">
        <f t="shared" si="12"/>
        <v>-1</v>
      </c>
    </row>
    <row r="55" spans="1:22" ht="15.6" customHeight="1">
      <c r="A55" s="163" t="s">
        <v>654</v>
      </c>
      <c r="B55" s="6">
        <v>51944258</v>
      </c>
      <c r="C55" s="6" t="s">
        <v>266</v>
      </c>
      <c r="D55" s="6" t="s">
        <v>270</v>
      </c>
      <c r="E55" s="6" t="s">
        <v>271</v>
      </c>
      <c r="F55" s="6" t="s">
        <v>272</v>
      </c>
      <c r="G55" s="6" t="s">
        <v>191</v>
      </c>
      <c r="H55" s="6" t="s">
        <v>14</v>
      </c>
      <c r="I55" s="61"/>
      <c r="J55" s="6">
        <v>30</v>
      </c>
      <c r="K55" s="164">
        <v>2465868</v>
      </c>
      <c r="L55" s="165">
        <v>2557954.36</v>
      </c>
      <c r="M55" s="166">
        <f t="shared" si="0"/>
        <v>255795.43599999999</v>
      </c>
      <c r="N55" s="166">
        <f t="shared" si="1"/>
        <v>48601.132839999998</v>
      </c>
      <c r="O55" s="166">
        <f t="shared" si="2"/>
        <v>2862350.9288400002</v>
      </c>
      <c r="P55" s="166">
        <f t="shared" si="9"/>
        <v>2862351</v>
      </c>
      <c r="Q55" s="172"/>
      <c r="R55" s="108">
        <f t="shared" si="10"/>
        <v>2557954</v>
      </c>
      <c r="S55" s="136">
        <f t="shared" si="5"/>
        <v>255795.40000000002</v>
      </c>
      <c r="T55" s="136">
        <f t="shared" si="6"/>
        <v>48601.126000000004</v>
      </c>
      <c r="U55" s="136">
        <f t="shared" si="11"/>
        <v>2862351</v>
      </c>
      <c r="V55" s="136">
        <f t="shared" si="12"/>
        <v>0</v>
      </c>
    </row>
    <row r="56" spans="1:22" ht="15.6" customHeight="1">
      <c r="A56" s="163" t="s">
        <v>654</v>
      </c>
      <c r="B56" s="6">
        <v>52365313</v>
      </c>
      <c r="C56" s="6" t="s">
        <v>64</v>
      </c>
      <c r="D56" s="6" t="s">
        <v>28</v>
      </c>
      <c r="E56" s="6" t="s">
        <v>159</v>
      </c>
      <c r="F56" s="6" t="s">
        <v>54</v>
      </c>
      <c r="G56" s="6" t="s">
        <v>191</v>
      </c>
      <c r="H56" s="6" t="s">
        <v>393</v>
      </c>
      <c r="I56" s="61"/>
      <c r="J56" s="6">
        <v>30</v>
      </c>
      <c r="K56" s="164">
        <v>2465868</v>
      </c>
      <c r="L56" s="165">
        <v>2557954.36</v>
      </c>
      <c r="M56" s="166">
        <f t="shared" si="0"/>
        <v>255795.43599999999</v>
      </c>
      <c r="N56" s="166">
        <f t="shared" si="1"/>
        <v>48601.132839999998</v>
      </c>
      <c r="O56" s="166">
        <f t="shared" si="2"/>
        <v>2862350.9288400002</v>
      </c>
      <c r="P56" s="166">
        <f t="shared" si="9"/>
        <v>2862351</v>
      </c>
      <c r="Q56" s="172"/>
      <c r="R56" s="108">
        <f t="shared" si="10"/>
        <v>2557954</v>
      </c>
      <c r="S56" s="136">
        <f t="shared" si="5"/>
        <v>255795.40000000002</v>
      </c>
      <c r="T56" s="136">
        <f t="shared" si="6"/>
        <v>48601.126000000004</v>
      </c>
      <c r="U56" s="136">
        <f t="shared" si="11"/>
        <v>2862351</v>
      </c>
      <c r="V56" s="136">
        <f t="shared" si="12"/>
        <v>0</v>
      </c>
    </row>
    <row r="57" spans="1:22" ht="15.6" customHeight="1">
      <c r="A57" s="163" t="s">
        <v>654</v>
      </c>
      <c r="B57" s="6">
        <v>53089308</v>
      </c>
      <c r="C57" s="6" t="s">
        <v>390</v>
      </c>
      <c r="D57" s="6" t="s">
        <v>391</v>
      </c>
      <c r="E57" s="6" t="s">
        <v>392</v>
      </c>
      <c r="F57" s="6"/>
      <c r="G57" s="6" t="s">
        <v>191</v>
      </c>
      <c r="H57" s="6" t="s">
        <v>393</v>
      </c>
      <c r="I57" s="61"/>
      <c r="J57" s="6">
        <v>30</v>
      </c>
      <c r="K57" s="164">
        <v>2465868</v>
      </c>
      <c r="L57" s="165">
        <v>2557954.36</v>
      </c>
      <c r="M57" s="166">
        <f t="shared" si="0"/>
        <v>255795.43599999999</v>
      </c>
      <c r="N57" s="166">
        <f t="shared" si="1"/>
        <v>48601.132839999998</v>
      </c>
      <c r="O57" s="166">
        <f t="shared" si="2"/>
        <v>2862350.9288400002</v>
      </c>
      <c r="P57" s="166">
        <f t="shared" si="9"/>
        <v>2862351</v>
      </c>
      <c r="Q57" s="172"/>
      <c r="R57" s="108">
        <f t="shared" si="10"/>
        <v>2557954</v>
      </c>
      <c r="S57" s="136">
        <f t="shared" si="5"/>
        <v>255795.40000000002</v>
      </c>
      <c r="T57" s="136">
        <f t="shared" si="6"/>
        <v>48601.126000000004</v>
      </c>
      <c r="U57" s="136">
        <f t="shared" si="11"/>
        <v>2862351</v>
      </c>
      <c r="V57" s="136">
        <f t="shared" si="12"/>
        <v>0</v>
      </c>
    </row>
    <row r="58" spans="1:22" ht="15.6" customHeight="1">
      <c r="A58" s="163" t="s">
        <v>654</v>
      </c>
      <c r="B58" s="6">
        <v>1000803836</v>
      </c>
      <c r="C58" s="6" t="s">
        <v>25</v>
      </c>
      <c r="D58" s="6" t="s">
        <v>26</v>
      </c>
      <c r="E58" s="6" t="s">
        <v>27</v>
      </c>
      <c r="F58" s="6"/>
      <c r="G58" s="6" t="s">
        <v>191</v>
      </c>
      <c r="H58" s="6" t="s">
        <v>14</v>
      </c>
      <c r="I58" s="61"/>
      <c r="J58" s="6">
        <v>30</v>
      </c>
      <c r="K58" s="164">
        <v>2465868</v>
      </c>
      <c r="L58" s="165">
        <v>2557954.36</v>
      </c>
      <c r="M58" s="166">
        <f t="shared" si="0"/>
        <v>255795.43599999999</v>
      </c>
      <c r="N58" s="166">
        <f t="shared" si="1"/>
        <v>48601.132839999998</v>
      </c>
      <c r="O58" s="166">
        <f t="shared" si="2"/>
        <v>2862350.9288400002</v>
      </c>
      <c r="P58" s="166">
        <f t="shared" si="9"/>
        <v>2862351</v>
      </c>
      <c r="Q58" s="172"/>
      <c r="R58" s="108">
        <f t="shared" si="10"/>
        <v>2557954</v>
      </c>
      <c r="S58" s="136">
        <f t="shared" si="5"/>
        <v>255795.40000000002</v>
      </c>
      <c r="T58" s="136">
        <f t="shared" si="6"/>
        <v>48601.126000000004</v>
      </c>
      <c r="U58" s="136">
        <f t="shared" si="11"/>
        <v>2862351</v>
      </c>
      <c r="V58" s="136">
        <f t="shared" si="12"/>
        <v>0</v>
      </c>
    </row>
    <row r="59" spans="1:22" ht="15.6" customHeight="1">
      <c r="A59" s="163" t="s">
        <v>654</v>
      </c>
      <c r="B59" s="6">
        <v>1001276187</v>
      </c>
      <c r="C59" s="6" t="s">
        <v>168</v>
      </c>
      <c r="D59" s="6" t="s">
        <v>397</v>
      </c>
      <c r="E59" s="6" t="s">
        <v>184</v>
      </c>
      <c r="F59" s="6" t="s">
        <v>398</v>
      </c>
      <c r="G59" s="6" t="s">
        <v>191</v>
      </c>
      <c r="H59" s="6" t="s">
        <v>393</v>
      </c>
      <c r="I59" s="61"/>
      <c r="J59" s="6">
        <v>30</v>
      </c>
      <c r="K59" s="164">
        <v>2465868</v>
      </c>
      <c r="L59" s="165">
        <v>2557954.36</v>
      </c>
      <c r="M59" s="166">
        <f t="shared" si="0"/>
        <v>255795.43599999999</v>
      </c>
      <c r="N59" s="166">
        <f t="shared" si="1"/>
        <v>48601.132839999998</v>
      </c>
      <c r="O59" s="166">
        <f t="shared" si="2"/>
        <v>2862350.9288400002</v>
      </c>
      <c r="P59" s="166">
        <f t="shared" si="9"/>
        <v>2862351</v>
      </c>
      <c r="Q59" s="172"/>
      <c r="R59" s="108">
        <f t="shared" si="10"/>
        <v>2557954</v>
      </c>
      <c r="S59" s="136">
        <f t="shared" si="5"/>
        <v>255795.40000000002</v>
      </c>
      <c r="T59" s="136">
        <f t="shared" si="6"/>
        <v>48601.126000000004</v>
      </c>
      <c r="U59" s="136">
        <f t="shared" si="11"/>
        <v>2862351</v>
      </c>
      <c r="V59" s="136">
        <f t="shared" si="12"/>
        <v>0</v>
      </c>
    </row>
    <row r="60" spans="1:22" ht="15.6" customHeight="1">
      <c r="A60" s="163" t="s">
        <v>654</v>
      </c>
      <c r="B60" s="6">
        <v>1022940252</v>
      </c>
      <c r="C60" s="6" t="s">
        <v>245</v>
      </c>
      <c r="D60" s="6" t="s">
        <v>115</v>
      </c>
      <c r="E60" s="6" t="s">
        <v>47</v>
      </c>
      <c r="F60" s="6" t="s">
        <v>159</v>
      </c>
      <c r="G60" s="6" t="s">
        <v>191</v>
      </c>
      <c r="H60" s="6" t="s">
        <v>14</v>
      </c>
      <c r="I60" s="61"/>
      <c r="J60" s="6">
        <v>30</v>
      </c>
      <c r="K60" s="164">
        <v>2465868</v>
      </c>
      <c r="L60" s="165">
        <v>2557954.36</v>
      </c>
      <c r="M60" s="166">
        <f t="shared" si="0"/>
        <v>255795.43599999999</v>
      </c>
      <c r="N60" s="166">
        <f t="shared" si="1"/>
        <v>48601.132839999998</v>
      </c>
      <c r="O60" s="166">
        <f t="shared" si="2"/>
        <v>2862350.9288400002</v>
      </c>
      <c r="P60" s="166">
        <f t="shared" si="9"/>
        <v>2862351</v>
      </c>
      <c r="Q60" s="172"/>
      <c r="R60" s="108">
        <f t="shared" si="10"/>
        <v>2557954</v>
      </c>
      <c r="S60" s="136">
        <f t="shared" si="5"/>
        <v>255795.40000000002</v>
      </c>
      <c r="T60" s="136">
        <f t="shared" si="6"/>
        <v>48601.126000000004</v>
      </c>
      <c r="U60" s="136">
        <f t="shared" si="11"/>
        <v>2862351</v>
      </c>
      <c r="V60" s="136">
        <f t="shared" si="12"/>
        <v>0</v>
      </c>
    </row>
    <row r="61" spans="1:22" ht="15.6" customHeight="1">
      <c r="A61" s="163" t="s">
        <v>654</v>
      </c>
      <c r="B61" s="6">
        <v>1023896564</v>
      </c>
      <c r="C61" s="6" t="s">
        <v>412</v>
      </c>
      <c r="D61" s="6" t="s">
        <v>413</v>
      </c>
      <c r="E61" s="6" t="s">
        <v>414</v>
      </c>
      <c r="F61" s="6" t="s">
        <v>222</v>
      </c>
      <c r="G61" s="6" t="s">
        <v>191</v>
      </c>
      <c r="H61" s="61">
        <v>45385</v>
      </c>
      <c r="I61" s="61"/>
      <c r="J61" s="167">
        <v>28</v>
      </c>
      <c r="K61" s="164">
        <v>2465868</v>
      </c>
      <c r="L61" s="165">
        <v>2557954.36</v>
      </c>
      <c r="M61" s="166">
        <f t="shared" si="0"/>
        <v>255795.43599999999</v>
      </c>
      <c r="N61" s="166">
        <f t="shared" si="1"/>
        <v>48601.132839999998</v>
      </c>
      <c r="O61" s="166">
        <f t="shared" si="2"/>
        <v>2862350.9288400002</v>
      </c>
      <c r="P61" s="166">
        <f t="shared" si="9"/>
        <v>2671528</v>
      </c>
      <c r="Q61" s="168" t="s">
        <v>824</v>
      </c>
      <c r="R61" s="108">
        <f t="shared" si="10"/>
        <v>2387424</v>
      </c>
      <c r="S61" s="136">
        <f t="shared" si="5"/>
        <v>238742.40000000002</v>
      </c>
      <c r="T61" s="136">
        <f t="shared" si="6"/>
        <v>45361.056000000004</v>
      </c>
      <c r="U61" s="136">
        <f t="shared" si="11"/>
        <v>2671527</v>
      </c>
      <c r="V61" s="136">
        <f t="shared" si="12"/>
        <v>-1</v>
      </c>
    </row>
    <row r="62" spans="1:22" ht="15.6" customHeight="1">
      <c r="A62" s="163" t="s">
        <v>654</v>
      </c>
      <c r="B62" s="6">
        <v>1033802653</v>
      </c>
      <c r="C62" s="6" t="s">
        <v>361</v>
      </c>
      <c r="D62" s="6"/>
      <c r="E62" s="6" t="s">
        <v>362</v>
      </c>
      <c r="F62" s="6"/>
      <c r="G62" s="6" t="s">
        <v>191</v>
      </c>
      <c r="H62" s="6" t="s">
        <v>354</v>
      </c>
      <c r="I62" s="61"/>
      <c r="J62" s="6">
        <v>30</v>
      </c>
      <c r="K62" s="164">
        <v>2465868</v>
      </c>
      <c r="L62" s="165">
        <v>2557954.36</v>
      </c>
      <c r="M62" s="166">
        <f t="shared" si="0"/>
        <v>255795.43599999999</v>
      </c>
      <c r="N62" s="166">
        <f t="shared" si="1"/>
        <v>48601.132839999998</v>
      </c>
      <c r="O62" s="166">
        <f t="shared" si="2"/>
        <v>2862350.9288400002</v>
      </c>
      <c r="P62" s="166">
        <f t="shared" si="9"/>
        <v>2862351</v>
      </c>
      <c r="Q62" s="172"/>
      <c r="R62" s="108">
        <f t="shared" si="10"/>
        <v>2557954</v>
      </c>
      <c r="S62" s="136">
        <f t="shared" si="5"/>
        <v>255795.40000000002</v>
      </c>
      <c r="T62" s="136">
        <f t="shared" si="6"/>
        <v>48601.126000000004</v>
      </c>
      <c r="U62" s="136">
        <f t="shared" si="11"/>
        <v>2862351</v>
      </c>
      <c r="V62" s="136">
        <f t="shared" si="12"/>
        <v>0</v>
      </c>
    </row>
    <row r="63" spans="1:22" ht="15.6" customHeight="1">
      <c r="A63" s="163" t="s">
        <v>654</v>
      </c>
      <c r="B63" s="6">
        <v>1050971458</v>
      </c>
      <c r="C63" s="6" t="s">
        <v>380</v>
      </c>
      <c r="D63" s="6" t="s">
        <v>166</v>
      </c>
      <c r="E63" s="6" t="s">
        <v>47</v>
      </c>
      <c r="F63" s="6" t="s">
        <v>57</v>
      </c>
      <c r="G63" s="6" t="s">
        <v>191</v>
      </c>
      <c r="H63" s="6" t="s">
        <v>14</v>
      </c>
      <c r="I63" s="61"/>
      <c r="J63" s="6">
        <v>30</v>
      </c>
      <c r="K63" s="164">
        <v>2465868</v>
      </c>
      <c r="L63" s="165">
        <v>2557954.36</v>
      </c>
      <c r="M63" s="166">
        <f t="shared" si="0"/>
        <v>255795.43599999999</v>
      </c>
      <c r="N63" s="166">
        <f t="shared" si="1"/>
        <v>48601.132839999998</v>
      </c>
      <c r="O63" s="166">
        <f t="shared" si="2"/>
        <v>2862350.9288400002</v>
      </c>
      <c r="P63" s="166">
        <f t="shared" si="9"/>
        <v>2862351</v>
      </c>
      <c r="Q63" s="172"/>
      <c r="R63" s="108">
        <f t="shared" si="10"/>
        <v>2557954</v>
      </c>
      <c r="S63" s="136">
        <f t="shared" si="5"/>
        <v>255795.40000000002</v>
      </c>
      <c r="T63" s="136">
        <f t="shared" si="6"/>
        <v>48601.126000000004</v>
      </c>
      <c r="U63" s="136">
        <f t="shared" si="11"/>
        <v>2862351</v>
      </c>
      <c r="V63" s="136">
        <f t="shared" si="12"/>
        <v>0</v>
      </c>
    </row>
    <row r="64" spans="1:22" ht="15.6" customHeight="1">
      <c r="A64" s="163" t="s">
        <v>654</v>
      </c>
      <c r="B64" s="6">
        <v>1126122552</v>
      </c>
      <c r="C64" s="6" t="s">
        <v>342</v>
      </c>
      <c r="D64" s="6" t="s">
        <v>343</v>
      </c>
      <c r="E64" s="6" t="s">
        <v>17</v>
      </c>
      <c r="F64" s="6" t="s">
        <v>345</v>
      </c>
      <c r="G64" s="6" t="s">
        <v>13</v>
      </c>
      <c r="H64" s="6" t="s">
        <v>14</v>
      </c>
      <c r="I64" s="61"/>
      <c r="J64" s="6">
        <v>30</v>
      </c>
      <c r="K64" s="164">
        <v>2465868</v>
      </c>
      <c r="L64" s="165">
        <v>2557954.36</v>
      </c>
      <c r="M64" s="166">
        <f t="shared" si="0"/>
        <v>255795.43599999999</v>
      </c>
      <c r="N64" s="166">
        <f t="shared" si="1"/>
        <v>48601.132839999998</v>
      </c>
      <c r="O64" s="166">
        <f t="shared" si="2"/>
        <v>2862350.9288400002</v>
      </c>
      <c r="P64" s="166">
        <f t="shared" si="9"/>
        <v>2862351</v>
      </c>
      <c r="Q64" s="172"/>
      <c r="R64" s="108">
        <f t="shared" si="10"/>
        <v>2557954</v>
      </c>
      <c r="S64" s="136">
        <f t="shared" si="5"/>
        <v>255795.40000000002</v>
      </c>
      <c r="T64" s="136">
        <f t="shared" si="6"/>
        <v>48601.126000000004</v>
      </c>
      <c r="U64" s="136">
        <f t="shared" si="11"/>
        <v>2862351</v>
      </c>
      <c r="V64" s="136">
        <f t="shared" si="12"/>
        <v>0</v>
      </c>
    </row>
    <row r="65" spans="1:22" ht="15.6" customHeight="1">
      <c r="A65" s="163" t="s">
        <v>654</v>
      </c>
      <c r="B65" s="6">
        <v>1148150676</v>
      </c>
      <c r="C65" s="6" t="s">
        <v>76</v>
      </c>
      <c r="D65" s="6" t="s">
        <v>77</v>
      </c>
      <c r="E65" s="6" t="s">
        <v>78</v>
      </c>
      <c r="F65" s="6" t="s">
        <v>79</v>
      </c>
      <c r="G65" s="6" t="s">
        <v>13</v>
      </c>
      <c r="H65" s="6" t="s">
        <v>14</v>
      </c>
      <c r="I65" s="61"/>
      <c r="J65" s="6">
        <v>30</v>
      </c>
      <c r="K65" s="164">
        <v>2465868</v>
      </c>
      <c r="L65" s="165">
        <v>2557954.36</v>
      </c>
      <c r="M65" s="166">
        <f t="shared" si="0"/>
        <v>255795.43599999999</v>
      </c>
      <c r="N65" s="166">
        <f t="shared" si="1"/>
        <v>48601.132839999998</v>
      </c>
      <c r="O65" s="166">
        <f t="shared" si="2"/>
        <v>2862350.9288400002</v>
      </c>
      <c r="P65" s="166">
        <f t="shared" si="9"/>
        <v>2862351</v>
      </c>
      <c r="Q65" s="172"/>
      <c r="R65" s="108">
        <f t="shared" si="10"/>
        <v>2557954</v>
      </c>
      <c r="S65" s="136">
        <f t="shared" si="5"/>
        <v>255795.40000000002</v>
      </c>
      <c r="T65" s="136">
        <f t="shared" si="6"/>
        <v>48601.126000000004</v>
      </c>
      <c r="U65" s="136">
        <f t="shared" si="11"/>
        <v>2862351</v>
      </c>
      <c r="V65" s="136">
        <f t="shared" si="12"/>
        <v>0</v>
      </c>
    </row>
    <row r="66" spans="1:22" ht="15.6" customHeight="1">
      <c r="A66" s="163" t="s">
        <v>654</v>
      </c>
      <c r="B66" s="6">
        <v>1033740220</v>
      </c>
      <c r="C66" s="6" t="s">
        <v>212</v>
      </c>
      <c r="D66" s="6" t="s">
        <v>273</v>
      </c>
      <c r="E66" s="6" t="s">
        <v>261</v>
      </c>
      <c r="F66" s="6" t="s">
        <v>79</v>
      </c>
      <c r="G66" s="6" t="s">
        <v>13</v>
      </c>
      <c r="H66" s="61">
        <v>45395</v>
      </c>
      <c r="I66" s="174" t="s">
        <v>825</v>
      </c>
      <c r="J66" s="167">
        <v>5</v>
      </c>
      <c r="K66" s="164">
        <v>2465868</v>
      </c>
      <c r="L66" s="165">
        <v>2557954.36</v>
      </c>
      <c r="M66" s="166">
        <f>+L66*10%</f>
        <v>255795.43599999999</v>
      </c>
      <c r="N66" s="166">
        <f>+M66*19%</f>
        <v>48601.132839999998</v>
      </c>
      <c r="O66" s="166">
        <f>+L66+M66+N66</f>
        <v>2862350.9288400002</v>
      </c>
      <c r="P66" s="166">
        <f>+ROUND(((O66/30)*J66),0)</f>
        <v>477058</v>
      </c>
      <c r="Q66" s="168" t="s">
        <v>826</v>
      </c>
      <c r="R66" s="108">
        <f t="shared" si="10"/>
        <v>426326</v>
      </c>
      <c r="S66" s="136">
        <f t="shared" si="5"/>
        <v>42632.600000000006</v>
      </c>
      <c r="T66" s="136">
        <f t="shared" si="6"/>
        <v>8100.1940000000013</v>
      </c>
      <c r="U66" s="136">
        <f t="shared" si="11"/>
        <v>477059</v>
      </c>
      <c r="V66" s="136">
        <f t="shared" si="12"/>
        <v>1</v>
      </c>
    </row>
    <row r="67" spans="1:22" ht="15.6" customHeight="1">
      <c r="A67" s="163" t="s">
        <v>654</v>
      </c>
      <c r="B67" s="6">
        <v>1000831469</v>
      </c>
      <c r="C67" s="6" t="s">
        <v>242</v>
      </c>
      <c r="D67" s="6" t="s">
        <v>421</v>
      </c>
      <c r="E67" s="6" t="s">
        <v>422</v>
      </c>
      <c r="F67" s="6" t="s">
        <v>423</v>
      </c>
      <c r="G67" s="6" t="s">
        <v>13</v>
      </c>
      <c r="H67" s="61">
        <v>45395</v>
      </c>
      <c r="I67" s="61"/>
      <c r="J67" s="167">
        <v>25</v>
      </c>
      <c r="K67" s="164">
        <v>2465868</v>
      </c>
      <c r="L67" s="165">
        <v>2557954.36</v>
      </c>
      <c r="M67" s="166">
        <f t="shared" ref="M67:M130" si="15">+L67*10%</f>
        <v>255795.43599999999</v>
      </c>
      <c r="N67" s="166">
        <f t="shared" ref="N67:N130" si="16">+M67*19%</f>
        <v>48601.132839999998</v>
      </c>
      <c r="O67" s="166">
        <f t="shared" ref="O67:O130" si="17">+L67+M67+N67</f>
        <v>2862350.9288400002</v>
      </c>
      <c r="P67" s="166">
        <f t="shared" si="9"/>
        <v>2385292</v>
      </c>
      <c r="Q67" s="168" t="s">
        <v>827</v>
      </c>
      <c r="R67" s="108">
        <f t="shared" si="10"/>
        <v>2131629</v>
      </c>
      <c r="S67" s="136">
        <f t="shared" ref="S67:S130" si="18">+R67*10%</f>
        <v>213162.90000000002</v>
      </c>
      <c r="T67" s="136">
        <f t="shared" ref="T67:T130" si="19">+S67*19%</f>
        <v>40500.951000000008</v>
      </c>
      <c r="U67" s="136">
        <f t="shared" si="11"/>
        <v>2385293</v>
      </c>
      <c r="V67" s="136">
        <f t="shared" si="12"/>
        <v>1</v>
      </c>
    </row>
    <row r="68" spans="1:22" ht="15.6" customHeight="1">
      <c r="A68" s="163" t="s">
        <v>655</v>
      </c>
      <c r="B68" s="6">
        <v>79510190</v>
      </c>
      <c r="C68" s="6" t="s">
        <v>129</v>
      </c>
      <c r="D68" s="6" t="s">
        <v>130</v>
      </c>
      <c r="E68" s="6" t="s">
        <v>18</v>
      </c>
      <c r="F68" s="6" t="s">
        <v>131</v>
      </c>
      <c r="G68" s="6" t="s">
        <v>89</v>
      </c>
      <c r="H68" s="6" t="s">
        <v>14</v>
      </c>
      <c r="I68" s="61"/>
      <c r="J68" s="6">
        <v>30</v>
      </c>
      <c r="K68" s="164">
        <v>2465868</v>
      </c>
      <c r="L68" s="165">
        <v>2557954.36</v>
      </c>
      <c r="M68" s="166">
        <f t="shared" si="15"/>
        <v>255795.43599999999</v>
      </c>
      <c r="N68" s="166">
        <f t="shared" si="16"/>
        <v>48601.132839999998</v>
      </c>
      <c r="O68" s="166">
        <f t="shared" si="17"/>
        <v>2862350.9288400002</v>
      </c>
      <c r="P68" s="166">
        <f t="shared" si="9"/>
        <v>2862351</v>
      </c>
      <c r="Q68" s="172"/>
      <c r="R68" s="108">
        <f t="shared" si="10"/>
        <v>2557954</v>
      </c>
      <c r="S68" s="136">
        <f t="shared" si="18"/>
        <v>255795.40000000002</v>
      </c>
      <c r="T68" s="136">
        <f t="shared" si="19"/>
        <v>48601.126000000004</v>
      </c>
      <c r="U68" s="136">
        <f t="shared" si="11"/>
        <v>2862351</v>
      </c>
      <c r="V68" s="136">
        <f t="shared" si="12"/>
        <v>0</v>
      </c>
    </row>
    <row r="69" spans="1:22" ht="15.6" customHeight="1">
      <c r="A69" s="163" t="s">
        <v>655</v>
      </c>
      <c r="B69" s="6">
        <v>53048357</v>
      </c>
      <c r="C69" s="6" t="s">
        <v>166</v>
      </c>
      <c r="D69" s="6" t="s">
        <v>212</v>
      </c>
      <c r="E69" s="6" t="s">
        <v>47</v>
      </c>
      <c r="F69" s="6" t="s">
        <v>213</v>
      </c>
      <c r="G69" s="6" t="s">
        <v>191</v>
      </c>
      <c r="H69" s="6" t="s">
        <v>14</v>
      </c>
      <c r="I69" s="61"/>
      <c r="J69" s="6">
        <v>30</v>
      </c>
      <c r="K69" s="164">
        <v>2465868</v>
      </c>
      <c r="L69" s="165">
        <v>2557954.36</v>
      </c>
      <c r="M69" s="166">
        <f t="shared" si="15"/>
        <v>255795.43599999999</v>
      </c>
      <c r="N69" s="166">
        <f t="shared" si="16"/>
        <v>48601.132839999998</v>
      </c>
      <c r="O69" s="166">
        <f t="shared" si="17"/>
        <v>2862350.9288400002</v>
      </c>
      <c r="P69" s="166">
        <f t="shared" si="9"/>
        <v>2862351</v>
      </c>
      <c r="Q69" s="172"/>
      <c r="R69" s="108">
        <f t="shared" si="10"/>
        <v>2557954</v>
      </c>
      <c r="S69" s="136">
        <f t="shared" si="18"/>
        <v>255795.40000000002</v>
      </c>
      <c r="T69" s="136">
        <f t="shared" si="19"/>
        <v>48601.126000000004</v>
      </c>
      <c r="U69" s="136">
        <f t="shared" si="11"/>
        <v>2862351</v>
      </c>
      <c r="V69" s="136">
        <f t="shared" si="12"/>
        <v>0</v>
      </c>
    </row>
    <row r="70" spans="1:22" ht="15.6" customHeight="1">
      <c r="A70" s="163" t="s">
        <v>655</v>
      </c>
      <c r="B70" s="6">
        <v>1023017321</v>
      </c>
      <c r="C70" s="6" t="s">
        <v>328</v>
      </c>
      <c r="D70" s="6" t="s">
        <v>287</v>
      </c>
      <c r="E70" s="6" t="s">
        <v>329</v>
      </c>
      <c r="F70" s="6" t="s">
        <v>222</v>
      </c>
      <c r="G70" s="6" t="s">
        <v>191</v>
      </c>
      <c r="H70" s="6" t="s">
        <v>14</v>
      </c>
      <c r="I70" s="61"/>
      <c r="J70" s="6">
        <v>30</v>
      </c>
      <c r="K70" s="164">
        <v>2465868</v>
      </c>
      <c r="L70" s="165">
        <v>2557954.36</v>
      </c>
      <c r="M70" s="166">
        <f t="shared" si="15"/>
        <v>255795.43599999999</v>
      </c>
      <c r="N70" s="166">
        <f t="shared" si="16"/>
        <v>48601.132839999998</v>
      </c>
      <c r="O70" s="166">
        <f t="shared" si="17"/>
        <v>2862350.9288400002</v>
      </c>
      <c r="P70" s="166">
        <f t="shared" si="9"/>
        <v>2862351</v>
      </c>
      <c r="Q70" s="172"/>
      <c r="R70" s="108">
        <f t="shared" si="10"/>
        <v>2557954</v>
      </c>
      <c r="S70" s="136">
        <f t="shared" si="18"/>
        <v>255795.40000000002</v>
      </c>
      <c r="T70" s="136">
        <f t="shared" si="19"/>
        <v>48601.126000000004</v>
      </c>
      <c r="U70" s="136">
        <f t="shared" si="11"/>
        <v>2862351</v>
      </c>
      <c r="V70" s="136">
        <f t="shared" si="12"/>
        <v>0</v>
      </c>
    </row>
    <row r="71" spans="1:22" ht="15.6" customHeight="1">
      <c r="A71" s="163" t="s">
        <v>655</v>
      </c>
      <c r="B71" s="6">
        <v>79667853</v>
      </c>
      <c r="C71" s="6" t="s">
        <v>301</v>
      </c>
      <c r="D71" s="6" t="s">
        <v>59</v>
      </c>
      <c r="E71" s="6" t="s">
        <v>302</v>
      </c>
      <c r="F71" s="6" t="s">
        <v>303</v>
      </c>
      <c r="G71" s="6" t="s">
        <v>13</v>
      </c>
      <c r="H71" s="6" t="s">
        <v>14</v>
      </c>
      <c r="I71" s="61"/>
      <c r="J71" s="6">
        <v>30</v>
      </c>
      <c r="K71" s="164">
        <v>2465868</v>
      </c>
      <c r="L71" s="165">
        <v>2557954.36</v>
      </c>
      <c r="M71" s="166">
        <f t="shared" si="15"/>
        <v>255795.43599999999</v>
      </c>
      <c r="N71" s="166">
        <f t="shared" si="16"/>
        <v>48601.132839999998</v>
      </c>
      <c r="O71" s="166">
        <f t="shared" si="17"/>
        <v>2862350.9288400002</v>
      </c>
      <c r="P71" s="166">
        <f t="shared" si="9"/>
        <v>2862351</v>
      </c>
      <c r="Q71" s="172"/>
      <c r="R71" s="108">
        <f t="shared" si="10"/>
        <v>2557954</v>
      </c>
      <c r="S71" s="136">
        <f t="shared" si="18"/>
        <v>255795.40000000002</v>
      </c>
      <c r="T71" s="136">
        <f t="shared" si="19"/>
        <v>48601.126000000004</v>
      </c>
      <c r="U71" s="136">
        <f t="shared" si="11"/>
        <v>2862351</v>
      </c>
      <c r="V71" s="136">
        <f t="shared" si="12"/>
        <v>0</v>
      </c>
    </row>
    <row r="72" spans="1:22" ht="15.6" customHeight="1">
      <c r="A72" s="163" t="s">
        <v>655</v>
      </c>
      <c r="B72" s="6">
        <v>1049945027</v>
      </c>
      <c r="C72" s="6" t="s">
        <v>383</v>
      </c>
      <c r="D72" s="6" t="s">
        <v>384</v>
      </c>
      <c r="E72" s="6" t="s">
        <v>385</v>
      </c>
      <c r="F72" s="6" t="s">
        <v>226</v>
      </c>
      <c r="G72" s="6" t="s">
        <v>13</v>
      </c>
      <c r="H72" s="6" t="s">
        <v>14</v>
      </c>
      <c r="I72" s="61"/>
      <c r="J72" s="6">
        <v>30</v>
      </c>
      <c r="K72" s="164">
        <v>2465868</v>
      </c>
      <c r="L72" s="165">
        <v>2557954.36</v>
      </c>
      <c r="M72" s="166">
        <f t="shared" si="15"/>
        <v>255795.43599999999</v>
      </c>
      <c r="N72" s="166">
        <f t="shared" si="16"/>
        <v>48601.132839999998</v>
      </c>
      <c r="O72" s="166">
        <f t="shared" si="17"/>
        <v>2862350.9288400002</v>
      </c>
      <c r="P72" s="166">
        <f t="shared" si="9"/>
        <v>2862351</v>
      </c>
      <c r="Q72" s="172"/>
      <c r="R72" s="108">
        <f t="shared" si="10"/>
        <v>2557954</v>
      </c>
      <c r="S72" s="136">
        <f t="shared" si="18"/>
        <v>255795.40000000002</v>
      </c>
      <c r="T72" s="136">
        <f t="shared" si="19"/>
        <v>48601.126000000004</v>
      </c>
      <c r="U72" s="136">
        <f t="shared" si="11"/>
        <v>2862351</v>
      </c>
      <c r="V72" s="136">
        <f t="shared" si="12"/>
        <v>0</v>
      </c>
    </row>
    <row r="73" spans="1:22" ht="15.6" customHeight="1">
      <c r="A73" s="163" t="s">
        <v>656</v>
      </c>
      <c r="B73" s="6">
        <v>53005655</v>
      </c>
      <c r="C73" s="6" t="s">
        <v>52</v>
      </c>
      <c r="D73" s="6"/>
      <c r="E73" s="6" t="s">
        <v>53</v>
      </c>
      <c r="F73" s="6" t="s">
        <v>54</v>
      </c>
      <c r="G73" s="6" t="s">
        <v>191</v>
      </c>
      <c r="H73" s="6" t="s">
        <v>14</v>
      </c>
      <c r="I73" s="61"/>
      <c r="J73" s="167">
        <v>28</v>
      </c>
      <c r="K73" s="164">
        <v>2465868</v>
      </c>
      <c r="L73" s="165">
        <v>2557954.36</v>
      </c>
      <c r="M73" s="166">
        <f t="shared" si="15"/>
        <v>255795.43599999999</v>
      </c>
      <c r="N73" s="166">
        <f t="shared" si="16"/>
        <v>48601.132839999998</v>
      </c>
      <c r="O73" s="166">
        <f t="shared" si="17"/>
        <v>2862350.9288400002</v>
      </c>
      <c r="P73" s="166">
        <f t="shared" si="9"/>
        <v>2671528</v>
      </c>
      <c r="Q73" s="168" t="s">
        <v>828</v>
      </c>
      <c r="R73" s="108">
        <f t="shared" si="10"/>
        <v>2387424</v>
      </c>
      <c r="S73" s="136">
        <f t="shared" si="18"/>
        <v>238742.40000000002</v>
      </c>
      <c r="T73" s="136">
        <f t="shared" si="19"/>
        <v>45361.056000000004</v>
      </c>
      <c r="U73" s="136">
        <f t="shared" si="11"/>
        <v>2671527</v>
      </c>
      <c r="V73" s="136">
        <f t="shared" si="12"/>
        <v>-1</v>
      </c>
    </row>
    <row r="74" spans="1:22" ht="15.6" customHeight="1">
      <c r="A74" s="163" t="s">
        <v>656</v>
      </c>
      <c r="B74" s="6">
        <v>1023898933</v>
      </c>
      <c r="C74" s="6" t="s">
        <v>320</v>
      </c>
      <c r="D74" s="6" t="s">
        <v>321</v>
      </c>
      <c r="E74" s="6" t="s">
        <v>60</v>
      </c>
      <c r="F74" s="6" t="s">
        <v>322</v>
      </c>
      <c r="G74" s="6" t="s">
        <v>191</v>
      </c>
      <c r="H74" s="6" t="s">
        <v>14</v>
      </c>
      <c r="I74" s="61"/>
      <c r="J74" s="167">
        <v>27</v>
      </c>
      <c r="K74" s="164">
        <v>2465868</v>
      </c>
      <c r="L74" s="165">
        <v>2557954.36</v>
      </c>
      <c r="M74" s="166">
        <f t="shared" si="15"/>
        <v>255795.43599999999</v>
      </c>
      <c r="N74" s="166">
        <f t="shared" si="16"/>
        <v>48601.132839999998</v>
      </c>
      <c r="O74" s="166">
        <f t="shared" si="17"/>
        <v>2862350.9288400002</v>
      </c>
      <c r="P74" s="166">
        <f t="shared" si="9"/>
        <v>2576116</v>
      </c>
      <c r="Q74" s="168" t="s">
        <v>829</v>
      </c>
      <c r="R74" s="108">
        <f t="shared" si="10"/>
        <v>2302159</v>
      </c>
      <c r="S74" s="136">
        <f t="shared" si="18"/>
        <v>230215.90000000002</v>
      </c>
      <c r="T74" s="136">
        <f t="shared" si="19"/>
        <v>43741.021000000008</v>
      </c>
      <c r="U74" s="136">
        <f t="shared" si="11"/>
        <v>2576116</v>
      </c>
      <c r="V74" s="136">
        <f t="shared" si="12"/>
        <v>0</v>
      </c>
    </row>
    <row r="75" spans="1:22" ht="15.6" customHeight="1">
      <c r="A75" s="163" t="s">
        <v>657</v>
      </c>
      <c r="B75" s="6">
        <v>55155416</v>
      </c>
      <c r="C75" s="6" t="s">
        <v>234</v>
      </c>
      <c r="D75" s="6" t="s">
        <v>46</v>
      </c>
      <c r="E75" s="6" t="s">
        <v>169</v>
      </c>
      <c r="F75" s="6" t="s">
        <v>183</v>
      </c>
      <c r="G75" s="6" t="s">
        <v>210</v>
      </c>
      <c r="H75" s="6" t="s">
        <v>14</v>
      </c>
      <c r="I75" s="61"/>
      <c r="J75" s="167">
        <v>28</v>
      </c>
      <c r="K75" s="164">
        <v>2465868</v>
      </c>
      <c r="L75" s="165">
        <v>2557954.36</v>
      </c>
      <c r="M75" s="166">
        <f t="shared" si="15"/>
        <v>255795.43599999999</v>
      </c>
      <c r="N75" s="166">
        <f t="shared" si="16"/>
        <v>48601.132839999998</v>
      </c>
      <c r="O75" s="166">
        <f t="shared" si="17"/>
        <v>2862350.9288400002</v>
      </c>
      <c r="P75" s="166">
        <f t="shared" si="9"/>
        <v>2671528</v>
      </c>
      <c r="Q75" s="168" t="s">
        <v>830</v>
      </c>
      <c r="R75" s="108">
        <f t="shared" si="10"/>
        <v>2387424</v>
      </c>
      <c r="S75" s="136">
        <f t="shared" si="18"/>
        <v>238742.40000000002</v>
      </c>
      <c r="T75" s="136">
        <f t="shared" si="19"/>
        <v>45361.056000000004</v>
      </c>
      <c r="U75" s="136">
        <f t="shared" si="11"/>
        <v>2671527</v>
      </c>
      <c r="V75" s="136">
        <f t="shared" si="12"/>
        <v>-1</v>
      </c>
    </row>
    <row r="76" spans="1:22" ht="15.6" customHeight="1">
      <c r="A76" s="163" t="s">
        <v>657</v>
      </c>
      <c r="B76" s="6">
        <v>5026864</v>
      </c>
      <c r="C76" s="6" t="s">
        <v>80</v>
      </c>
      <c r="D76" s="6" t="s">
        <v>81</v>
      </c>
      <c r="E76" s="6" t="s">
        <v>82</v>
      </c>
      <c r="F76" s="6"/>
      <c r="G76" s="6" t="s">
        <v>191</v>
      </c>
      <c r="H76" s="6" t="s">
        <v>14</v>
      </c>
      <c r="I76" s="61"/>
      <c r="J76" s="167">
        <v>26</v>
      </c>
      <c r="K76" s="164">
        <v>2465868</v>
      </c>
      <c r="L76" s="165">
        <v>2557954.36</v>
      </c>
      <c r="M76" s="166">
        <f t="shared" si="15"/>
        <v>255795.43599999999</v>
      </c>
      <c r="N76" s="166">
        <f t="shared" si="16"/>
        <v>48601.132839999998</v>
      </c>
      <c r="O76" s="166">
        <f t="shared" si="17"/>
        <v>2862350.9288400002</v>
      </c>
      <c r="P76" s="166">
        <f t="shared" si="9"/>
        <v>2480704</v>
      </c>
      <c r="Q76" s="171" t="s">
        <v>831</v>
      </c>
      <c r="R76" s="108">
        <f t="shared" si="10"/>
        <v>2216894</v>
      </c>
      <c r="S76" s="136">
        <f t="shared" si="18"/>
        <v>221689.40000000002</v>
      </c>
      <c r="T76" s="136">
        <f t="shared" si="19"/>
        <v>42120.986000000004</v>
      </c>
      <c r="U76" s="136">
        <f t="shared" si="11"/>
        <v>2480704</v>
      </c>
      <c r="V76" s="136">
        <f t="shared" si="12"/>
        <v>0</v>
      </c>
    </row>
    <row r="77" spans="1:22" ht="15.6" customHeight="1">
      <c r="A77" s="163" t="s">
        <v>657</v>
      </c>
      <c r="B77" s="6">
        <v>21119479</v>
      </c>
      <c r="C77" s="6" t="s">
        <v>240</v>
      </c>
      <c r="D77" s="6" t="s">
        <v>241</v>
      </c>
      <c r="E77" s="6" t="s">
        <v>53</v>
      </c>
      <c r="F77" s="6" t="s">
        <v>47</v>
      </c>
      <c r="G77" s="6" t="s">
        <v>191</v>
      </c>
      <c r="H77" s="6" t="s">
        <v>14</v>
      </c>
      <c r="I77" s="61"/>
      <c r="J77" s="167">
        <v>4</v>
      </c>
      <c r="K77" s="164">
        <v>2465868</v>
      </c>
      <c r="L77" s="165">
        <v>2557954.36</v>
      </c>
      <c r="M77" s="166">
        <f t="shared" si="15"/>
        <v>255795.43599999999</v>
      </c>
      <c r="N77" s="166">
        <f t="shared" si="16"/>
        <v>48601.132839999998</v>
      </c>
      <c r="O77" s="166">
        <f t="shared" si="17"/>
        <v>2862350.9288400002</v>
      </c>
      <c r="P77" s="166">
        <f t="shared" si="9"/>
        <v>381647</v>
      </c>
      <c r="Q77" s="171" t="s">
        <v>832</v>
      </c>
      <c r="R77" s="108">
        <f t="shared" si="10"/>
        <v>341061</v>
      </c>
      <c r="S77" s="136">
        <f t="shared" si="18"/>
        <v>34106.1</v>
      </c>
      <c r="T77" s="136">
        <f t="shared" si="19"/>
        <v>6480.1589999999997</v>
      </c>
      <c r="U77" s="136">
        <f t="shared" si="11"/>
        <v>381647</v>
      </c>
      <c r="V77" s="136">
        <f t="shared" si="12"/>
        <v>0</v>
      </c>
    </row>
    <row r="78" spans="1:22" ht="15.6" customHeight="1">
      <c r="A78" s="163" t="s">
        <v>657</v>
      </c>
      <c r="B78" s="6">
        <v>24176443</v>
      </c>
      <c r="C78" s="6" t="s">
        <v>90</v>
      </c>
      <c r="D78" s="6" t="s">
        <v>91</v>
      </c>
      <c r="E78" s="6" t="s">
        <v>92</v>
      </c>
      <c r="F78" s="6" t="s">
        <v>93</v>
      </c>
      <c r="G78" s="6" t="s">
        <v>191</v>
      </c>
      <c r="H78" s="6" t="s">
        <v>14</v>
      </c>
      <c r="I78" s="61"/>
      <c r="J78" s="6">
        <v>30</v>
      </c>
      <c r="K78" s="164">
        <v>2465868</v>
      </c>
      <c r="L78" s="165">
        <v>2557954.36</v>
      </c>
      <c r="M78" s="166">
        <f t="shared" si="15"/>
        <v>255795.43599999999</v>
      </c>
      <c r="N78" s="166">
        <f t="shared" si="16"/>
        <v>48601.132839999998</v>
      </c>
      <c r="O78" s="166">
        <f t="shared" si="17"/>
        <v>2862350.9288400002</v>
      </c>
      <c r="P78" s="166">
        <f t="shared" si="9"/>
        <v>2862351</v>
      </c>
      <c r="Q78" s="172"/>
      <c r="R78" s="108">
        <f t="shared" si="10"/>
        <v>2557954</v>
      </c>
      <c r="S78" s="136">
        <f t="shared" si="18"/>
        <v>255795.40000000002</v>
      </c>
      <c r="T78" s="136">
        <f t="shared" si="19"/>
        <v>48601.126000000004</v>
      </c>
      <c r="U78" s="136">
        <f t="shared" si="11"/>
        <v>2862351</v>
      </c>
      <c r="V78" s="136">
        <f t="shared" si="12"/>
        <v>0</v>
      </c>
    </row>
    <row r="79" spans="1:22" ht="15.6" customHeight="1">
      <c r="A79" s="163" t="s">
        <v>657</v>
      </c>
      <c r="B79" s="6">
        <v>52317516</v>
      </c>
      <c r="C79" s="6" t="s">
        <v>73</v>
      </c>
      <c r="D79" s="6" t="s">
        <v>375</v>
      </c>
      <c r="E79" s="6" t="s">
        <v>376</v>
      </c>
      <c r="F79" s="6"/>
      <c r="G79" s="6" t="s">
        <v>191</v>
      </c>
      <c r="H79" s="6" t="s">
        <v>354</v>
      </c>
      <c r="I79" s="61"/>
      <c r="J79" s="6">
        <v>30</v>
      </c>
      <c r="K79" s="164">
        <v>2465868</v>
      </c>
      <c r="L79" s="165">
        <v>2557954.36</v>
      </c>
      <c r="M79" s="166">
        <f t="shared" si="15"/>
        <v>255795.43599999999</v>
      </c>
      <c r="N79" s="166">
        <f t="shared" si="16"/>
        <v>48601.132839999998</v>
      </c>
      <c r="O79" s="166">
        <f t="shared" si="17"/>
        <v>2862350.9288400002</v>
      </c>
      <c r="P79" s="166">
        <f t="shared" si="9"/>
        <v>2862351</v>
      </c>
      <c r="Q79" s="172"/>
      <c r="R79" s="108">
        <f t="shared" si="10"/>
        <v>2557954</v>
      </c>
      <c r="S79" s="136">
        <f t="shared" si="18"/>
        <v>255795.40000000002</v>
      </c>
      <c r="T79" s="136">
        <f t="shared" si="19"/>
        <v>48601.126000000004</v>
      </c>
      <c r="U79" s="136">
        <f t="shared" si="11"/>
        <v>2862351</v>
      </c>
      <c r="V79" s="136">
        <f t="shared" si="12"/>
        <v>0</v>
      </c>
    </row>
    <row r="80" spans="1:22" ht="15.6" customHeight="1">
      <c r="A80" s="163" t="s">
        <v>657</v>
      </c>
      <c r="B80" s="6">
        <v>1024532469</v>
      </c>
      <c r="C80" s="6" t="s">
        <v>266</v>
      </c>
      <c r="D80" s="6" t="s">
        <v>367</v>
      </c>
      <c r="E80" s="6" t="s">
        <v>71</v>
      </c>
      <c r="F80" s="6" t="s">
        <v>368</v>
      </c>
      <c r="G80" s="6" t="s">
        <v>191</v>
      </c>
      <c r="H80" s="6" t="s">
        <v>354</v>
      </c>
      <c r="I80" s="61"/>
      <c r="J80" s="167">
        <v>28</v>
      </c>
      <c r="K80" s="164">
        <v>2465868</v>
      </c>
      <c r="L80" s="165">
        <v>2557954.36</v>
      </c>
      <c r="M80" s="166">
        <f t="shared" si="15"/>
        <v>255795.43599999999</v>
      </c>
      <c r="N80" s="166">
        <f t="shared" si="16"/>
        <v>48601.132839999998</v>
      </c>
      <c r="O80" s="166">
        <f t="shared" si="17"/>
        <v>2862350.9288400002</v>
      </c>
      <c r="P80" s="166">
        <f t="shared" si="9"/>
        <v>2671528</v>
      </c>
      <c r="Q80" s="168" t="s">
        <v>833</v>
      </c>
      <c r="R80" s="108">
        <f t="shared" si="10"/>
        <v>2387424</v>
      </c>
      <c r="S80" s="136">
        <f t="shared" si="18"/>
        <v>238742.40000000002</v>
      </c>
      <c r="T80" s="136">
        <f t="shared" si="19"/>
        <v>45361.056000000004</v>
      </c>
      <c r="U80" s="136">
        <f t="shared" si="11"/>
        <v>2671527</v>
      </c>
      <c r="V80" s="136">
        <f t="shared" si="12"/>
        <v>-1</v>
      </c>
    </row>
    <row r="81" spans="1:22" ht="15.6" customHeight="1">
      <c r="A81" s="163" t="s">
        <v>657</v>
      </c>
      <c r="B81" s="6">
        <v>1024550991</v>
      </c>
      <c r="C81" s="6" t="s">
        <v>15</v>
      </c>
      <c r="D81" s="6" t="s">
        <v>19</v>
      </c>
      <c r="E81" s="6" t="s">
        <v>20</v>
      </c>
      <c r="F81" s="6" t="s">
        <v>21</v>
      </c>
      <c r="G81" s="6" t="s">
        <v>191</v>
      </c>
      <c r="H81" s="6" t="s">
        <v>14</v>
      </c>
      <c r="I81" s="61"/>
      <c r="J81" s="6">
        <v>30</v>
      </c>
      <c r="K81" s="164">
        <v>2465868</v>
      </c>
      <c r="L81" s="165">
        <v>2557954.36</v>
      </c>
      <c r="M81" s="166">
        <f t="shared" si="15"/>
        <v>255795.43599999999</v>
      </c>
      <c r="N81" s="166">
        <f t="shared" si="16"/>
        <v>48601.132839999998</v>
      </c>
      <c r="O81" s="166">
        <f t="shared" si="17"/>
        <v>2862350.9288400002</v>
      </c>
      <c r="P81" s="166">
        <f t="shared" si="9"/>
        <v>2862351</v>
      </c>
      <c r="Q81" s="172"/>
      <c r="R81" s="108">
        <f t="shared" si="10"/>
        <v>2557954</v>
      </c>
      <c r="S81" s="136">
        <f t="shared" si="18"/>
        <v>255795.40000000002</v>
      </c>
      <c r="T81" s="136">
        <f t="shared" si="19"/>
        <v>48601.126000000004</v>
      </c>
      <c r="U81" s="136">
        <f t="shared" si="11"/>
        <v>2862351</v>
      </c>
      <c r="V81" s="136">
        <f t="shared" si="12"/>
        <v>0</v>
      </c>
    </row>
    <row r="82" spans="1:22" ht="15.6" customHeight="1">
      <c r="A82" s="163" t="s">
        <v>657</v>
      </c>
      <c r="B82" s="6">
        <v>1051737185</v>
      </c>
      <c r="C82" s="6" t="s">
        <v>67</v>
      </c>
      <c r="D82" s="6" t="s">
        <v>227</v>
      </c>
      <c r="E82" s="6" t="s">
        <v>406</v>
      </c>
      <c r="F82" s="6"/>
      <c r="G82" s="6" t="s">
        <v>191</v>
      </c>
      <c r="H82" s="6" t="s">
        <v>393</v>
      </c>
      <c r="I82" s="61"/>
      <c r="J82" s="167">
        <v>28</v>
      </c>
      <c r="K82" s="164">
        <v>2465868</v>
      </c>
      <c r="L82" s="165">
        <v>2557954.36</v>
      </c>
      <c r="M82" s="166">
        <f t="shared" si="15"/>
        <v>255795.43599999999</v>
      </c>
      <c r="N82" s="166">
        <f t="shared" si="16"/>
        <v>48601.132839999998</v>
      </c>
      <c r="O82" s="166">
        <f t="shared" si="17"/>
        <v>2862350.9288400002</v>
      </c>
      <c r="P82" s="166">
        <f t="shared" si="9"/>
        <v>2671528</v>
      </c>
      <c r="Q82" s="168" t="s">
        <v>834</v>
      </c>
      <c r="R82" s="108">
        <f t="shared" si="10"/>
        <v>2387424</v>
      </c>
      <c r="S82" s="136">
        <f t="shared" si="18"/>
        <v>238742.40000000002</v>
      </c>
      <c r="T82" s="136">
        <f t="shared" si="19"/>
        <v>45361.056000000004</v>
      </c>
      <c r="U82" s="136">
        <f t="shared" si="11"/>
        <v>2671527</v>
      </c>
      <c r="V82" s="136">
        <f t="shared" si="12"/>
        <v>-1</v>
      </c>
    </row>
    <row r="83" spans="1:22" ht="15.6" customHeight="1">
      <c r="A83" s="163" t="s">
        <v>657</v>
      </c>
      <c r="B83" s="6">
        <v>1073698399</v>
      </c>
      <c r="C83" s="6" t="s">
        <v>394</v>
      </c>
      <c r="D83" s="6" t="s">
        <v>363</v>
      </c>
      <c r="E83" s="6" t="s">
        <v>395</v>
      </c>
      <c r="F83" s="6" t="s">
        <v>396</v>
      </c>
      <c r="G83" s="6" t="s">
        <v>191</v>
      </c>
      <c r="H83" s="6" t="s">
        <v>393</v>
      </c>
      <c r="I83" s="61"/>
      <c r="J83" s="6">
        <v>30</v>
      </c>
      <c r="K83" s="164">
        <v>2465868</v>
      </c>
      <c r="L83" s="165">
        <v>2557954.36</v>
      </c>
      <c r="M83" s="166">
        <f t="shared" si="15"/>
        <v>255795.43599999999</v>
      </c>
      <c r="N83" s="166">
        <f t="shared" si="16"/>
        <v>48601.132839999998</v>
      </c>
      <c r="O83" s="166">
        <f t="shared" si="17"/>
        <v>2862350.9288400002</v>
      </c>
      <c r="P83" s="166">
        <f t="shared" si="9"/>
        <v>2862351</v>
      </c>
      <c r="Q83" s="172"/>
      <c r="R83" s="108">
        <f t="shared" si="10"/>
        <v>2557954</v>
      </c>
      <c r="S83" s="136">
        <f t="shared" si="18"/>
        <v>255795.40000000002</v>
      </c>
      <c r="T83" s="136">
        <f t="shared" si="19"/>
        <v>48601.126000000004</v>
      </c>
      <c r="U83" s="136">
        <f t="shared" si="11"/>
        <v>2862351</v>
      </c>
      <c r="V83" s="136">
        <f t="shared" si="12"/>
        <v>0</v>
      </c>
    </row>
    <row r="84" spans="1:22" ht="15.6" customHeight="1" thickBot="1">
      <c r="A84" s="163" t="s">
        <v>657</v>
      </c>
      <c r="B84" s="6">
        <v>1073710462</v>
      </c>
      <c r="C84" s="6" t="s">
        <v>221</v>
      </c>
      <c r="D84" s="6" t="s">
        <v>94</v>
      </c>
      <c r="E84" s="6" t="s">
        <v>222</v>
      </c>
      <c r="F84" s="6" t="s">
        <v>223</v>
      </c>
      <c r="G84" s="6" t="s">
        <v>191</v>
      </c>
      <c r="H84" s="6" t="s">
        <v>14</v>
      </c>
      <c r="I84" s="61"/>
      <c r="J84" s="167">
        <v>28</v>
      </c>
      <c r="K84" s="164">
        <v>2465868</v>
      </c>
      <c r="L84" s="165">
        <v>2557954.36</v>
      </c>
      <c r="M84" s="166">
        <f t="shared" si="15"/>
        <v>255795.43599999999</v>
      </c>
      <c r="N84" s="166">
        <f t="shared" si="16"/>
        <v>48601.132839999998</v>
      </c>
      <c r="O84" s="166">
        <f t="shared" si="17"/>
        <v>2862350.9288400002</v>
      </c>
      <c r="P84" s="166">
        <f t="shared" si="9"/>
        <v>2671528</v>
      </c>
      <c r="Q84" s="168" t="s">
        <v>835</v>
      </c>
      <c r="R84" s="108">
        <f t="shared" si="10"/>
        <v>2387424</v>
      </c>
      <c r="S84" s="136">
        <f t="shared" si="18"/>
        <v>238742.40000000002</v>
      </c>
      <c r="T84" s="136">
        <f t="shared" si="19"/>
        <v>45361.056000000004</v>
      </c>
      <c r="U84" s="136">
        <f t="shared" si="11"/>
        <v>2671527</v>
      </c>
      <c r="V84" s="136">
        <f t="shared" si="12"/>
        <v>-1</v>
      </c>
    </row>
    <row r="85" spans="1:22" ht="15.6" customHeight="1">
      <c r="A85" s="163" t="s">
        <v>657</v>
      </c>
      <c r="B85" s="6">
        <v>1013583198</v>
      </c>
      <c r="C85" s="6" t="s">
        <v>373</v>
      </c>
      <c r="D85" s="6" t="s">
        <v>94</v>
      </c>
      <c r="E85" s="6" t="s">
        <v>836</v>
      </c>
      <c r="F85" s="6" t="s">
        <v>265</v>
      </c>
      <c r="G85" s="6" t="s">
        <v>410</v>
      </c>
      <c r="H85" s="159">
        <v>45385</v>
      </c>
      <c r="I85" s="61"/>
      <c r="J85" s="167">
        <v>2</v>
      </c>
      <c r="K85" s="164">
        <v>2465868</v>
      </c>
      <c r="L85" s="165">
        <v>2557954.36</v>
      </c>
      <c r="M85" s="166">
        <f t="shared" si="15"/>
        <v>255795.43599999999</v>
      </c>
      <c r="N85" s="166">
        <f t="shared" si="16"/>
        <v>48601.132839999998</v>
      </c>
      <c r="O85" s="166">
        <f t="shared" si="17"/>
        <v>2862350.9288400002</v>
      </c>
      <c r="P85" s="166">
        <f t="shared" si="9"/>
        <v>190823</v>
      </c>
      <c r="Q85" s="168" t="s">
        <v>837</v>
      </c>
      <c r="R85" s="108">
        <f t="shared" si="10"/>
        <v>170530</v>
      </c>
      <c r="S85" s="136">
        <f t="shared" si="18"/>
        <v>17053</v>
      </c>
      <c r="T85" s="136">
        <f t="shared" si="19"/>
        <v>3240.07</v>
      </c>
      <c r="U85" s="136">
        <f t="shared" si="11"/>
        <v>190823</v>
      </c>
      <c r="V85" s="136">
        <f t="shared" si="12"/>
        <v>0</v>
      </c>
    </row>
    <row r="86" spans="1:22" ht="15.6" customHeight="1">
      <c r="A86" s="163" t="s">
        <v>653</v>
      </c>
      <c r="B86" s="6">
        <v>52343346</v>
      </c>
      <c r="C86" s="6" t="s">
        <v>19</v>
      </c>
      <c r="D86" s="6" t="s">
        <v>289</v>
      </c>
      <c r="E86" s="6" t="s">
        <v>71</v>
      </c>
      <c r="F86" s="6" t="s">
        <v>290</v>
      </c>
      <c r="G86" s="6" t="s">
        <v>191</v>
      </c>
      <c r="H86" s="6" t="s">
        <v>14</v>
      </c>
      <c r="I86" s="61"/>
      <c r="J86" s="167">
        <v>13</v>
      </c>
      <c r="K86" s="164">
        <v>2465868</v>
      </c>
      <c r="L86" s="165">
        <v>2557954.36</v>
      </c>
      <c r="M86" s="166">
        <f t="shared" si="15"/>
        <v>255795.43599999999</v>
      </c>
      <c r="N86" s="166">
        <f t="shared" si="16"/>
        <v>48601.132839999998</v>
      </c>
      <c r="O86" s="166">
        <f t="shared" si="17"/>
        <v>2862350.9288400002</v>
      </c>
      <c r="P86" s="166">
        <f t="shared" si="9"/>
        <v>1240352</v>
      </c>
      <c r="Q86" s="170" t="s">
        <v>838</v>
      </c>
      <c r="R86" s="108">
        <f t="shared" si="10"/>
        <v>1108447</v>
      </c>
      <c r="S86" s="136">
        <f t="shared" si="18"/>
        <v>110844.70000000001</v>
      </c>
      <c r="T86" s="136">
        <f t="shared" si="19"/>
        <v>21060.493000000002</v>
      </c>
      <c r="U86" s="136">
        <f t="shared" si="11"/>
        <v>1240352</v>
      </c>
      <c r="V86" s="136">
        <f t="shared" si="12"/>
        <v>0</v>
      </c>
    </row>
    <row r="87" spans="1:22" ht="15.6" customHeight="1">
      <c r="A87" s="163" t="s">
        <v>653</v>
      </c>
      <c r="B87" s="6">
        <v>52011281</v>
      </c>
      <c r="C87" s="6" t="s">
        <v>270</v>
      </c>
      <c r="D87" s="6"/>
      <c r="E87" s="6" t="s">
        <v>736</v>
      </c>
      <c r="F87" s="6"/>
      <c r="G87" s="6" t="s">
        <v>410</v>
      </c>
      <c r="H87" s="6"/>
      <c r="I87" s="61"/>
      <c r="J87" s="167">
        <v>16</v>
      </c>
      <c r="K87" s="164">
        <v>2465868</v>
      </c>
      <c r="L87" s="165">
        <v>2557954.36</v>
      </c>
      <c r="M87" s="166">
        <f t="shared" si="15"/>
        <v>255795.43599999999</v>
      </c>
      <c r="N87" s="166">
        <f t="shared" si="16"/>
        <v>48601.132839999998</v>
      </c>
      <c r="O87" s="166">
        <f t="shared" si="17"/>
        <v>2862350.9288400002</v>
      </c>
      <c r="P87" s="166">
        <f t="shared" si="9"/>
        <v>1526587</v>
      </c>
      <c r="Q87" s="203" t="s">
        <v>839</v>
      </c>
      <c r="R87" s="108">
        <f t="shared" si="10"/>
        <v>1364242</v>
      </c>
      <c r="S87" s="136">
        <f t="shared" si="18"/>
        <v>136424.20000000001</v>
      </c>
      <c r="T87" s="136">
        <f t="shared" si="19"/>
        <v>25920.598000000002</v>
      </c>
      <c r="U87" s="136">
        <f t="shared" si="11"/>
        <v>1526587</v>
      </c>
      <c r="V87" s="136">
        <f t="shared" si="12"/>
        <v>0</v>
      </c>
    </row>
    <row r="88" spans="1:22" ht="15.6" customHeight="1">
      <c r="A88" s="163" t="s">
        <v>657</v>
      </c>
      <c r="B88" s="6">
        <v>79398677</v>
      </c>
      <c r="C88" s="6" t="s">
        <v>312</v>
      </c>
      <c r="D88" s="6" t="s">
        <v>313</v>
      </c>
      <c r="E88" s="6" t="s">
        <v>314</v>
      </c>
      <c r="F88" s="6"/>
      <c r="G88" s="6" t="s">
        <v>13</v>
      </c>
      <c r="H88" s="6" t="s">
        <v>14</v>
      </c>
      <c r="I88" s="61"/>
      <c r="J88" s="6">
        <v>30</v>
      </c>
      <c r="K88" s="164">
        <v>2465868</v>
      </c>
      <c r="L88" s="165">
        <v>2557954.36</v>
      </c>
      <c r="M88" s="166">
        <f t="shared" si="15"/>
        <v>255795.43599999999</v>
      </c>
      <c r="N88" s="166">
        <f t="shared" si="16"/>
        <v>48601.132839999998</v>
      </c>
      <c r="O88" s="166">
        <f t="shared" si="17"/>
        <v>2862350.9288400002</v>
      </c>
      <c r="P88" s="166">
        <f t="shared" si="9"/>
        <v>2862351</v>
      </c>
      <c r="Q88" s="172"/>
      <c r="R88" s="108">
        <f t="shared" si="10"/>
        <v>2557954</v>
      </c>
      <c r="S88" s="136">
        <f t="shared" si="18"/>
        <v>255795.40000000002</v>
      </c>
      <c r="T88" s="136">
        <f t="shared" si="19"/>
        <v>48601.126000000004</v>
      </c>
      <c r="U88" s="136">
        <f t="shared" si="11"/>
        <v>2862351</v>
      </c>
      <c r="V88" s="136">
        <f t="shared" si="12"/>
        <v>0</v>
      </c>
    </row>
    <row r="89" spans="1:22" ht="15.6" customHeight="1">
      <c r="A89" s="163" t="s">
        <v>657</v>
      </c>
      <c r="B89" s="6">
        <v>1023879634</v>
      </c>
      <c r="C89" s="6" t="s">
        <v>19</v>
      </c>
      <c r="D89" s="6" t="s">
        <v>418</v>
      </c>
      <c r="E89" s="6" t="s">
        <v>419</v>
      </c>
      <c r="F89" s="6" t="s">
        <v>187</v>
      </c>
      <c r="G89" s="6" t="s">
        <v>13</v>
      </c>
      <c r="H89" s="6" t="s">
        <v>420</v>
      </c>
      <c r="I89" s="61"/>
      <c r="J89" s="6">
        <v>30</v>
      </c>
      <c r="K89" s="164">
        <v>2465868</v>
      </c>
      <c r="L89" s="165">
        <v>2557954.36</v>
      </c>
      <c r="M89" s="166">
        <f t="shared" si="15"/>
        <v>255795.43599999999</v>
      </c>
      <c r="N89" s="166">
        <f t="shared" si="16"/>
        <v>48601.132839999998</v>
      </c>
      <c r="O89" s="166">
        <f t="shared" si="17"/>
        <v>2862350.9288400002</v>
      </c>
      <c r="P89" s="166">
        <f t="shared" si="9"/>
        <v>2862351</v>
      </c>
      <c r="Q89" s="172"/>
      <c r="R89" s="108">
        <f t="shared" si="10"/>
        <v>2557954</v>
      </c>
      <c r="S89" s="136">
        <f t="shared" si="18"/>
        <v>255795.40000000002</v>
      </c>
      <c r="T89" s="136">
        <f t="shared" si="19"/>
        <v>48601.126000000004</v>
      </c>
      <c r="U89" s="136">
        <f t="shared" si="11"/>
        <v>2862351</v>
      </c>
      <c r="V89" s="136">
        <f t="shared" si="12"/>
        <v>0</v>
      </c>
    </row>
    <row r="90" spans="1:22" ht="15.6" customHeight="1">
      <c r="A90" s="163" t="s">
        <v>658</v>
      </c>
      <c r="B90" s="6">
        <v>20485336</v>
      </c>
      <c r="C90" s="6" t="s">
        <v>83</v>
      </c>
      <c r="D90" s="6" t="s">
        <v>84</v>
      </c>
      <c r="E90" s="6" t="s">
        <v>85</v>
      </c>
      <c r="F90" s="6" t="s">
        <v>86</v>
      </c>
      <c r="G90" s="6" t="s">
        <v>191</v>
      </c>
      <c r="H90" s="6" t="s">
        <v>14</v>
      </c>
      <c r="I90" s="61"/>
      <c r="J90" s="6">
        <v>30</v>
      </c>
      <c r="K90" s="164">
        <v>2465868</v>
      </c>
      <c r="L90" s="165">
        <v>2557954.36</v>
      </c>
      <c r="M90" s="166">
        <f t="shared" si="15"/>
        <v>255795.43599999999</v>
      </c>
      <c r="N90" s="166">
        <f t="shared" si="16"/>
        <v>48601.132839999998</v>
      </c>
      <c r="O90" s="166">
        <f t="shared" si="17"/>
        <v>2862350.9288400002</v>
      </c>
      <c r="P90" s="166">
        <f t="shared" si="9"/>
        <v>2862351</v>
      </c>
      <c r="Q90" s="172"/>
      <c r="R90" s="108">
        <f t="shared" si="10"/>
        <v>2557954</v>
      </c>
      <c r="S90" s="136">
        <f t="shared" si="18"/>
        <v>255795.40000000002</v>
      </c>
      <c r="T90" s="136">
        <f t="shared" si="19"/>
        <v>48601.126000000004</v>
      </c>
      <c r="U90" s="136">
        <f t="shared" si="11"/>
        <v>2862351</v>
      </c>
      <c r="V90" s="136">
        <f t="shared" si="12"/>
        <v>0</v>
      </c>
    </row>
    <row r="91" spans="1:22" ht="15.6" customHeight="1">
      <c r="A91" s="163" t="s">
        <v>658</v>
      </c>
      <c r="B91" s="6">
        <v>52164364</v>
      </c>
      <c r="C91" s="6" t="s">
        <v>41</v>
      </c>
      <c r="D91" s="6" t="s">
        <v>46</v>
      </c>
      <c r="E91" s="6" t="s">
        <v>47</v>
      </c>
      <c r="F91" s="6" t="s">
        <v>48</v>
      </c>
      <c r="G91" s="6" t="s">
        <v>191</v>
      </c>
      <c r="H91" s="6" t="s">
        <v>14</v>
      </c>
      <c r="I91" s="61"/>
      <c r="J91" s="6">
        <v>30</v>
      </c>
      <c r="K91" s="164">
        <v>2465868</v>
      </c>
      <c r="L91" s="165">
        <v>2557954.36</v>
      </c>
      <c r="M91" s="166">
        <f t="shared" si="15"/>
        <v>255795.43599999999</v>
      </c>
      <c r="N91" s="166">
        <f t="shared" si="16"/>
        <v>48601.132839999998</v>
      </c>
      <c r="O91" s="166">
        <f t="shared" si="17"/>
        <v>2862350.9288400002</v>
      </c>
      <c r="P91" s="166">
        <f t="shared" si="9"/>
        <v>2862351</v>
      </c>
      <c r="Q91" s="172"/>
      <c r="R91" s="108">
        <f t="shared" si="10"/>
        <v>2557954</v>
      </c>
      <c r="S91" s="136">
        <f t="shared" si="18"/>
        <v>255795.40000000002</v>
      </c>
      <c r="T91" s="136">
        <f t="shared" si="19"/>
        <v>48601.126000000004</v>
      </c>
      <c r="U91" s="136">
        <f t="shared" si="11"/>
        <v>2862351</v>
      </c>
      <c r="V91" s="136">
        <f t="shared" si="12"/>
        <v>0</v>
      </c>
    </row>
    <row r="92" spans="1:22" ht="15.6" customHeight="1">
      <c r="A92" s="163" t="s">
        <v>658</v>
      </c>
      <c r="B92" s="6">
        <v>52286905</v>
      </c>
      <c r="C92" s="6" t="s">
        <v>334</v>
      </c>
      <c r="D92" s="6" t="s">
        <v>335</v>
      </c>
      <c r="E92" s="6" t="s">
        <v>156</v>
      </c>
      <c r="F92" s="6" t="s">
        <v>146</v>
      </c>
      <c r="G92" s="6" t="s">
        <v>191</v>
      </c>
      <c r="H92" s="6" t="s">
        <v>14</v>
      </c>
      <c r="I92" s="61"/>
      <c r="J92" s="6">
        <v>30</v>
      </c>
      <c r="K92" s="164">
        <v>2465868</v>
      </c>
      <c r="L92" s="165">
        <v>2557954.36</v>
      </c>
      <c r="M92" s="166">
        <f t="shared" si="15"/>
        <v>255795.43599999999</v>
      </c>
      <c r="N92" s="166">
        <f t="shared" si="16"/>
        <v>48601.132839999998</v>
      </c>
      <c r="O92" s="166">
        <f t="shared" si="17"/>
        <v>2862350.9288400002</v>
      </c>
      <c r="P92" s="166">
        <f t="shared" si="9"/>
        <v>2862351</v>
      </c>
      <c r="Q92" s="172"/>
      <c r="R92" s="108">
        <f t="shared" si="10"/>
        <v>2557954</v>
      </c>
      <c r="S92" s="136">
        <f t="shared" si="18"/>
        <v>255795.40000000002</v>
      </c>
      <c r="T92" s="136">
        <f t="shared" si="19"/>
        <v>48601.126000000004</v>
      </c>
      <c r="U92" s="136">
        <f t="shared" si="11"/>
        <v>2862351</v>
      </c>
      <c r="V92" s="136">
        <f t="shared" si="12"/>
        <v>0</v>
      </c>
    </row>
    <row r="93" spans="1:22" ht="15.6" customHeight="1">
      <c r="A93" s="163" t="s">
        <v>675</v>
      </c>
      <c r="B93" s="6">
        <v>1013657628</v>
      </c>
      <c r="C93" s="6" t="s">
        <v>168</v>
      </c>
      <c r="D93" s="6" t="s">
        <v>171</v>
      </c>
      <c r="E93" s="6" t="s">
        <v>172</v>
      </c>
      <c r="F93" s="6"/>
      <c r="G93" s="6" t="s">
        <v>191</v>
      </c>
      <c r="H93" s="6" t="s">
        <v>14</v>
      </c>
      <c r="I93" s="61"/>
      <c r="J93" s="6">
        <v>30</v>
      </c>
      <c r="K93" s="164">
        <v>2465868</v>
      </c>
      <c r="L93" s="165">
        <v>2557954.36</v>
      </c>
      <c r="M93" s="166">
        <f t="shared" si="15"/>
        <v>255795.43599999999</v>
      </c>
      <c r="N93" s="166">
        <f t="shared" si="16"/>
        <v>48601.132839999998</v>
      </c>
      <c r="O93" s="166">
        <f t="shared" si="17"/>
        <v>2862350.9288400002</v>
      </c>
      <c r="P93" s="166">
        <f t="shared" si="9"/>
        <v>2862351</v>
      </c>
      <c r="Q93" s="172"/>
      <c r="R93" s="108">
        <f t="shared" si="10"/>
        <v>2557954</v>
      </c>
      <c r="S93" s="136">
        <f t="shared" si="18"/>
        <v>255795.40000000002</v>
      </c>
      <c r="T93" s="136">
        <f t="shared" si="19"/>
        <v>48601.126000000004</v>
      </c>
      <c r="U93" s="136">
        <f t="shared" si="11"/>
        <v>2862351</v>
      </c>
      <c r="V93" s="136">
        <f t="shared" si="12"/>
        <v>0</v>
      </c>
    </row>
    <row r="94" spans="1:22" ht="15.6" customHeight="1">
      <c r="A94" s="163" t="s">
        <v>658</v>
      </c>
      <c r="B94" s="6">
        <v>1030668192</v>
      </c>
      <c r="C94" s="6" t="s">
        <v>197</v>
      </c>
      <c r="D94" s="6" t="s">
        <v>198</v>
      </c>
      <c r="E94" s="6" t="s">
        <v>60</v>
      </c>
      <c r="F94" s="6" t="s">
        <v>110</v>
      </c>
      <c r="G94" s="6" t="s">
        <v>191</v>
      </c>
      <c r="H94" s="6" t="s">
        <v>14</v>
      </c>
      <c r="I94" s="61"/>
      <c r="J94" s="6">
        <v>30</v>
      </c>
      <c r="K94" s="164">
        <v>2465868</v>
      </c>
      <c r="L94" s="165">
        <v>2557954.36</v>
      </c>
      <c r="M94" s="166">
        <f t="shared" si="15"/>
        <v>255795.43599999999</v>
      </c>
      <c r="N94" s="166">
        <f t="shared" si="16"/>
        <v>48601.132839999998</v>
      </c>
      <c r="O94" s="166">
        <f t="shared" si="17"/>
        <v>2862350.9288400002</v>
      </c>
      <c r="P94" s="166">
        <f t="shared" si="9"/>
        <v>2862351</v>
      </c>
      <c r="Q94" s="172"/>
      <c r="R94" s="108">
        <f t="shared" si="10"/>
        <v>2557954</v>
      </c>
      <c r="S94" s="136">
        <f t="shared" si="18"/>
        <v>255795.40000000002</v>
      </c>
      <c r="T94" s="136">
        <f t="shared" si="19"/>
        <v>48601.126000000004</v>
      </c>
      <c r="U94" s="136">
        <f t="shared" si="11"/>
        <v>2862351</v>
      </c>
      <c r="V94" s="136">
        <f t="shared" si="12"/>
        <v>0</v>
      </c>
    </row>
    <row r="95" spans="1:22" ht="15.6" customHeight="1">
      <c r="A95" s="175" t="s">
        <v>658</v>
      </c>
      <c r="B95" s="89">
        <v>41932330</v>
      </c>
      <c r="C95" s="89" t="s">
        <v>262</v>
      </c>
      <c r="D95" s="89" t="s">
        <v>366</v>
      </c>
      <c r="E95" s="89" t="s">
        <v>160</v>
      </c>
      <c r="F95" s="89"/>
      <c r="G95" s="89" t="s">
        <v>191</v>
      </c>
      <c r="H95" s="89" t="s">
        <v>354</v>
      </c>
      <c r="I95" s="61"/>
      <c r="J95" s="6">
        <v>30</v>
      </c>
      <c r="K95" s="164">
        <v>2465868</v>
      </c>
      <c r="L95" s="165">
        <v>2557954.36</v>
      </c>
      <c r="M95" s="166">
        <f t="shared" si="15"/>
        <v>255795.43599999999</v>
      </c>
      <c r="N95" s="166">
        <f t="shared" si="16"/>
        <v>48601.132839999998</v>
      </c>
      <c r="O95" s="166">
        <f t="shared" si="17"/>
        <v>2862350.9288400002</v>
      </c>
      <c r="P95" s="166">
        <f t="shared" si="9"/>
        <v>2862351</v>
      </c>
      <c r="Q95" s="172"/>
      <c r="R95" s="108">
        <f t="shared" si="10"/>
        <v>2557954</v>
      </c>
      <c r="S95" s="136">
        <f t="shared" si="18"/>
        <v>255795.40000000002</v>
      </c>
      <c r="T95" s="136">
        <f t="shared" si="19"/>
        <v>48601.126000000004</v>
      </c>
      <c r="U95" s="136">
        <f t="shared" si="11"/>
        <v>2862351</v>
      </c>
      <c r="V95" s="136">
        <f t="shared" si="12"/>
        <v>0</v>
      </c>
    </row>
    <row r="96" spans="1:22" ht="15.6" customHeight="1">
      <c r="A96" s="175" t="s">
        <v>658</v>
      </c>
      <c r="B96" s="89">
        <v>52295952</v>
      </c>
      <c r="C96" s="89" t="s">
        <v>73</v>
      </c>
      <c r="D96" s="89" t="s">
        <v>94</v>
      </c>
      <c r="E96" s="89" t="s">
        <v>33</v>
      </c>
      <c r="F96" s="89"/>
      <c r="G96" s="89" t="s">
        <v>191</v>
      </c>
      <c r="H96" s="89" t="s">
        <v>393</v>
      </c>
      <c r="I96" s="61"/>
      <c r="J96" s="6">
        <v>30</v>
      </c>
      <c r="K96" s="164">
        <v>2465868</v>
      </c>
      <c r="L96" s="165">
        <v>2557954.36</v>
      </c>
      <c r="M96" s="166">
        <f t="shared" si="15"/>
        <v>255795.43599999999</v>
      </c>
      <c r="N96" s="166">
        <f t="shared" si="16"/>
        <v>48601.132839999998</v>
      </c>
      <c r="O96" s="166">
        <f t="shared" si="17"/>
        <v>2862350.9288400002</v>
      </c>
      <c r="P96" s="166">
        <f t="shared" si="9"/>
        <v>2862351</v>
      </c>
      <c r="Q96" s="172"/>
      <c r="R96" s="108">
        <f t="shared" si="10"/>
        <v>2557954</v>
      </c>
      <c r="S96" s="136">
        <f t="shared" si="18"/>
        <v>255795.40000000002</v>
      </c>
      <c r="T96" s="136">
        <f t="shared" si="19"/>
        <v>48601.126000000004</v>
      </c>
      <c r="U96" s="136">
        <f t="shared" si="11"/>
        <v>2862351</v>
      </c>
      <c r="V96" s="136">
        <f t="shared" si="12"/>
        <v>0</v>
      </c>
    </row>
    <row r="97" spans="1:22" ht="15.6" customHeight="1">
      <c r="A97" s="176" t="s">
        <v>658</v>
      </c>
      <c r="B97" s="177">
        <v>1118854040</v>
      </c>
      <c r="C97" s="177" t="s">
        <v>357</v>
      </c>
      <c r="D97" s="177" t="s">
        <v>358</v>
      </c>
      <c r="E97" s="177" t="s">
        <v>359</v>
      </c>
      <c r="F97" s="177" t="s">
        <v>222</v>
      </c>
      <c r="G97" s="177" t="s">
        <v>191</v>
      </c>
      <c r="H97" s="177" t="s">
        <v>354</v>
      </c>
      <c r="I97" s="204"/>
      <c r="J97" s="6">
        <v>30</v>
      </c>
      <c r="K97" s="179">
        <v>2465868</v>
      </c>
      <c r="L97" s="180">
        <v>2557954.36</v>
      </c>
      <c r="M97" s="181">
        <f t="shared" si="15"/>
        <v>255795.43599999999</v>
      </c>
      <c r="N97" s="181">
        <f t="shared" si="16"/>
        <v>48601.132839999998</v>
      </c>
      <c r="O97" s="181">
        <f t="shared" si="17"/>
        <v>2862350.9288400002</v>
      </c>
      <c r="P97" s="166">
        <f t="shared" si="9"/>
        <v>2862351</v>
      </c>
      <c r="Q97" s="172"/>
      <c r="R97" s="108">
        <f t="shared" si="10"/>
        <v>2557954</v>
      </c>
      <c r="S97" s="136">
        <f t="shared" si="18"/>
        <v>255795.40000000002</v>
      </c>
      <c r="T97" s="136">
        <f t="shared" si="19"/>
        <v>48601.126000000004</v>
      </c>
      <c r="U97" s="136">
        <f t="shared" si="11"/>
        <v>2862351</v>
      </c>
      <c r="V97" s="136">
        <f t="shared" si="12"/>
        <v>0</v>
      </c>
    </row>
    <row r="98" spans="1:22" ht="15.6" customHeight="1">
      <c r="A98" s="176" t="s">
        <v>658</v>
      </c>
      <c r="B98" s="177">
        <v>1000831469</v>
      </c>
      <c r="C98" s="6" t="s">
        <v>242</v>
      </c>
      <c r="D98" s="6" t="s">
        <v>421</v>
      </c>
      <c r="E98" s="6" t="s">
        <v>422</v>
      </c>
      <c r="F98" s="6" t="s">
        <v>423</v>
      </c>
      <c r="G98" s="6" t="s">
        <v>13</v>
      </c>
      <c r="H98" s="61">
        <v>45395</v>
      </c>
      <c r="I98" s="204"/>
      <c r="J98" s="167">
        <v>5</v>
      </c>
      <c r="K98" s="164">
        <v>2465868</v>
      </c>
      <c r="L98" s="165">
        <v>2557954.36</v>
      </c>
      <c r="M98" s="166">
        <f t="shared" si="15"/>
        <v>255795.43599999999</v>
      </c>
      <c r="N98" s="166">
        <f t="shared" si="16"/>
        <v>48601.132839999998</v>
      </c>
      <c r="O98" s="166">
        <f t="shared" si="17"/>
        <v>2862350.9288400002</v>
      </c>
      <c r="P98" s="166">
        <f t="shared" si="9"/>
        <v>477058</v>
      </c>
      <c r="Q98" s="168" t="s">
        <v>840</v>
      </c>
      <c r="R98" s="108">
        <f t="shared" si="10"/>
        <v>426326</v>
      </c>
      <c r="S98" s="136">
        <f t="shared" si="18"/>
        <v>42632.600000000006</v>
      </c>
      <c r="T98" s="136">
        <f t="shared" si="19"/>
        <v>8100.1940000000013</v>
      </c>
      <c r="U98" s="136">
        <f t="shared" si="11"/>
        <v>477059</v>
      </c>
      <c r="V98" s="136">
        <f t="shared" si="12"/>
        <v>1</v>
      </c>
    </row>
    <row r="99" spans="1:22" ht="15.6" customHeight="1">
      <c r="A99" s="176" t="s">
        <v>658</v>
      </c>
      <c r="B99" s="177">
        <v>1033740220</v>
      </c>
      <c r="C99" s="6" t="s">
        <v>212</v>
      </c>
      <c r="D99" s="6" t="s">
        <v>273</v>
      </c>
      <c r="E99" s="6" t="s">
        <v>261</v>
      </c>
      <c r="F99" s="6" t="s">
        <v>79</v>
      </c>
      <c r="G99" s="6" t="s">
        <v>13</v>
      </c>
      <c r="H99" s="61">
        <v>45395</v>
      </c>
      <c r="I99" s="174" t="s">
        <v>825</v>
      </c>
      <c r="J99" s="167">
        <v>1</v>
      </c>
      <c r="K99" s="164">
        <v>2465868</v>
      </c>
      <c r="L99" s="165">
        <v>2557954.36</v>
      </c>
      <c r="M99" s="166">
        <f t="shared" si="15"/>
        <v>255795.43599999999</v>
      </c>
      <c r="N99" s="166">
        <f t="shared" si="16"/>
        <v>48601.132839999998</v>
      </c>
      <c r="O99" s="166">
        <f t="shared" si="17"/>
        <v>2862350.9288400002</v>
      </c>
      <c r="P99" s="166">
        <f t="shared" ref="P99:P175" si="20">+ROUND(((O99/30)*J99),0)</f>
        <v>95412</v>
      </c>
      <c r="Q99" s="168" t="s">
        <v>826</v>
      </c>
      <c r="R99" s="108">
        <f t="shared" si="10"/>
        <v>85265</v>
      </c>
      <c r="S99" s="136">
        <f t="shared" si="18"/>
        <v>8526.5</v>
      </c>
      <c r="T99" s="136">
        <f t="shared" si="19"/>
        <v>1620.0350000000001</v>
      </c>
      <c r="U99" s="136">
        <f t="shared" si="11"/>
        <v>95412</v>
      </c>
      <c r="V99" s="136">
        <f t="shared" si="12"/>
        <v>0</v>
      </c>
    </row>
    <row r="100" spans="1:22" ht="15.6" customHeight="1">
      <c r="A100" s="176" t="s">
        <v>658</v>
      </c>
      <c r="B100" s="177">
        <v>80055473</v>
      </c>
      <c r="C100" s="177" t="s">
        <v>841</v>
      </c>
      <c r="D100" s="177" t="s">
        <v>842</v>
      </c>
      <c r="E100" s="177" t="s">
        <v>843</v>
      </c>
      <c r="F100" s="177" t="s">
        <v>844</v>
      </c>
      <c r="G100" s="205" t="s">
        <v>13</v>
      </c>
      <c r="H100" s="178">
        <v>45421</v>
      </c>
      <c r="I100" s="204">
        <v>45428</v>
      </c>
      <c r="J100" s="167">
        <v>8</v>
      </c>
      <c r="K100" s="179">
        <v>2465868</v>
      </c>
      <c r="L100" s="180">
        <v>2557954.36</v>
      </c>
      <c r="M100" s="181">
        <f t="shared" si="15"/>
        <v>255795.43599999999</v>
      </c>
      <c r="N100" s="181">
        <f t="shared" si="16"/>
        <v>48601.132839999998</v>
      </c>
      <c r="O100" s="181">
        <f t="shared" si="17"/>
        <v>2862350.9288400002</v>
      </c>
      <c r="P100" s="166">
        <f t="shared" si="20"/>
        <v>763294</v>
      </c>
      <c r="Q100" s="168" t="s">
        <v>845</v>
      </c>
      <c r="R100" s="108">
        <f t="shared" si="10"/>
        <v>682121</v>
      </c>
      <c r="S100" s="136">
        <f t="shared" si="18"/>
        <v>68212.100000000006</v>
      </c>
      <c r="T100" s="136">
        <f t="shared" si="19"/>
        <v>12960.299000000001</v>
      </c>
      <c r="U100" s="136">
        <f t="shared" si="11"/>
        <v>763293</v>
      </c>
      <c r="V100" s="136">
        <f t="shared" si="12"/>
        <v>-1</v>
      </c>
    </row>
    <row r="101" spans="1:22" ht="15.6" customHeight="1">
      <c r="A101" s="176" t="s">
        <v>658</v>
      </c>
      <c r="B101" s="177">
        <v>52229895</v>
      </c>
      <c r="C101" s="6" t="s">
        <v>732</v>
      </c>
      <c r="D101" s="6"/>
      <c r="E101" s="6" t="s">
        <v>733</v>
      </c>
      <c r="F101" s="6"/>
      <c r="G101" s="6" t="s">
        <v>410</v>
      </c>
      <c r="H101" s="178"/>
      <c r="I101" s="204"/>
      <c r="J101" s="167">
        <v>9</v>
      </c>
      <c r="K101" s="164">
        <v>2465868</v>
      </c>
      <c r="L101" s="165">
        <v>2557954.36</v>
      </c>
      <c r="M101" s="166">
        <f t="shared" si="15"/>
        <v>255795.43599999999</v>
      </c>
      <c r="N101" s="166">
        <f t="shared" si="16"/>
        <v>48601.132839999998</v>
      </c>
      <c r="O101" s="166">
        <f t="shared" si="17"/>
        <v>2862350.9288400002</v>
      </c>
      <c r="P101" s="166">
        <f t="shared" si="20"/>
        <v>858705</v>
      </c>
      <c r="Q101" s="169" t="s">
        <v>846</v>
      </c>
      <c r="R101" s="108">
        <f t="shared" si="10"/>
        <v>767386</v>
      </c>
      <c r="S101" s="136">
        <f t="shared" si="18"/>
        <v>76738.600000000006</v>
      </c>
      <c r="T101" s="136">
        <f t="shared" si="19"/>
        <v>14580.334000000001</v>
      </c>
      <c r="U101" s="136">
        <f t="shared" si="11"/>
        <v>858705</v>
      </c>
      <c r="V101" s="136">
        <f t="shared" si="12"/>
        <v>0</v>
      </c>
    </row>
    <row r="102" spans="1:22" ht="15.6" customHeight="1">
      <c r="A102" s="176" t="s">
        <v>658</v>
      </c>
      <c r="B102" s="206">
        <v>1022331860</v>
      </c>
      <c r="C102" s="177" t="s">
        <v>847</v>
      </c>
      <c r="D102" s="177" t="s">
        <v>273</v>
      </c>
      <c r="E102" s="177" t="s">
        <v>261</v>
      </c>
      <c r="F102" s="177" t="s">
        <v>79</v>
      </c>
      <c r="G102" s="205" t="s">
        <v>13</v>
      </c>
      <c r="H102" s="178">
        <v>45420</v>
      </c>
      <c r="I102" s="207" t="s">
        <v>848</v>
      </c>
      <c r="J102" s="167">
        <v>23</v>
      </c>
      <c r="K102" s="179">
        <v>2465868</v>
      </c>
      <c r="L102" s="180">
        <v>2557954.36</v>
      </c>
      <c r="M102" s="181">
        <f t="shared" si="15"/>
        <v>255795.43599999999</v>
      </c>
      <c r="N102" s="181">
        <f t="shared" si="16"/>
        <v>48601.132839999998</v>
      </c>
      <c r="O102" s="181">
        <f t="shared" si="17"/>
        <v>2862350.9288400002</v>
      </c>
      <c r="P102" s="166">
        <f t="shared" si="20"/>
        <v>2194469</v>
      </c>
      <c r="Q102" s="168" t="s">
        <v>849</v>
      </c>
      <c r="R102" s="108">
        <f t="shared" si="10"/>
        <v>1961098</v>
      </c>
      <c r="S102" s="136">
        <f t="shared" si="18"/>
        <v>196109.80000000002</v>
      </c>
      <c r="T102" s="136">
        <f t="shared" si="19"/>
        <v>37260.862000000001</v>
      </c>
      <c r="U102" s="136">
        <f t="shared" si="11"/>
        <v>2194469</v>
      </c>
      <c r="V102" s="136">
        <f t="shared" si="12"/>
        <v>0</v>
      </c>
    </row>
    <row r="103" spans="1:22" ht="15.6" customHeight="1">
      <c r="A103" s="163" t="s">
        <v>659</v>
      </c>
      <c r="B103" s="6">
        <v>21119479</v>
      </c>
      <c r="C103" s="6" t="s">
        <v>240</v>
      </c>
      <c r="D103" s="6" t="s">
        <v>241</v>
      </c>
      <c r="E103" s="6" t="s">
        <v>53</v>
      </c>
      <c r="F103" s="6" t="s">
        <v>47</v>
      </c>
      <c r="G103" s="6" t="s">
        <v>191</v>
      </c>
      <c r="H103" s="6" t="s">
        <v>14</v>
      </c>
      <c r="I103" s="61"/>
      <c r="J103" s="167">
        <v>26</v>
      </c>
      <c r="K103" s="164">
        <v>2465868</v>
      </c>
      <c r="L103" s="165">
        <v>2557954.36</v>
      </c>
      <c r="M103" s="166">
        <f t="shared" si="15"/>
        <v>255795.43599999999</v>
      </c>
      <c r="N103" s="166">
        <f t="shared" si="16"/>
        <v>48601.132839999998</v>
      </c>
      <c r="O103" s="166">
        <f t="shared" si="17"/>
        <v>2862350.9288400002</v>
      </c>
      <c r="P103" s="166">
        <f t="shared" si="20"/>
        <v>2480704</v>
      </c>
      <c r="Q103" s="171" t="s">
        <v>832</v>
      </c>
      <c r="R103" s="108">
        <f t="shared" si="10"/>
        <v>2216894</v>
      </c>
      <c r="S103" s="136">
        <f t="shared" si="18"/>
        <v>221689.40000000002</v>
      </c>
      <c r="T103" s="136">
        <f t="shared" si="19"/>
        <v>42120.986000000004</v>
      </c>
      <c r="U103" s="136">
        <f t="shared" si="11"/>
        <v>2480704</v>
      </c>
      <c r="V103" s="136">
        <f t="shared" si="12"/>
        <v>0</v>
      </c>
    </row>
    <row r="104" spans="1:22" ht="15.6" customHeight="1">
      <c r="A104" s="163" t="s">
        <v>659</v>
      </c>
      <c r="B104" s="6">
        <v>39802794</v>
      </c>
      <c r="C104" s="6" t="s">
        <v>348</v>
      </c>
      <c r="D104" s="6" t="s">
        <v>349</v>
      </c>
      <c r="E104" s="6" t="s">
        <v>350</v>
      </c>
      <c r="F104" s="6" t="s">
        <v>351</v>
      </c>
      <c r="G104" s="6" t="s">
        <v>191</v>
      </c>
      <c r="H104" s="6" t="s">
        <v>14</v>
      </c>
      <c r="I104" s="61"/>
      <c r="J104" s="167">
        <v>4</v>
      </c>
      <c r="K104" s="164">
        <v>2465868</v>
      </c>
      <c r="L104" s="165">
        <v>2557954.36</v>
      </c>
      <c r="M104" s="166">
        <f t="shared" si="15"/>
        <v>255795.43599999999</v>
      </c>
      <c r="N104" s="166">
        <f t="shared" si="16"/>
        <v>48601.132839999998</v>
      </c>
      <c r="O104" s="166">
        <f t="shared" si="17"/>
        <v>2862350.9288400002</v>
      </c>
      <c r="P104" s="166">
        <f t="shared" si="20"/>
        <v>381647</v>
      </c>
      <c r="Q104" s="171" t="s">
        <v>850</v>
      </c>
      <c r="R104" s="108">
        <f t="shared" si="10"/>
        <v>341061</v>
      </c>
      <c r="S104" s="136">
        <f t="shared" si="18"/>
        <v>34106.1</v>
      </c>
      <c r="T104" s="136">
        <f t="shared" si="19"/>
        <v>6480.1589999999997</v>
      </c>
      <c r="U104" s="136">
        <f t="shared" si="11"/>
        <v>381647</v>
      </c>
      <c r="V104" s="136">
        <f t="shared" si="12"/>
        <v>0</v>
      </c>
    </row>
    <row r="105" spans="1:22" ht="15.6" customHeight="1">
      <c r="A105" s="163" t="s">
        <v>659</v>
      </c>
      <c r="B105" s="6">
        <v>51983032</v>
      </c>
      <c r="C105" s="6" t="s">
        <v>266</v>
      </c>
      <c r="D105" s="6" t="s">
        <v>56</v>
      </c>
      <c r="E105" s="6" t="s">
        <v>105</v>
      </c>
      <c r="F105" s="6" t="s">
        <v>47</v>
      </c>
      <c r="G105" s="6" t="s">
        <v>191</v>
      </c>
      <c r="H105" s="6" t="s">
        <v>14</v>
      </c>
      <c r="I105" s="61"/>
      <c r="J105" s="6">
        <v>30</v>
      </c>
      <c r="K105" s="164">
        <v>2465868</v>
      </c>
      <c r="L105" s="165">
        <v>2557954.36</v>
      </c>
      <c r="M105" s="166">
        <f t="shared" si="15"/>
        <v>255795.43599999999</v>
      </c>
      <c r="N105" s="166">
        <f t="shared" si="16"/>
        <v>48601.132839999998</v>
      </c>
      <c r="O105" s="166">
        <f t="shared" si="17"/>
        <v>2862350.9288400002</v>
      </c>
      <c r="P105" s="166">
        <f t="shared" si="20"/>
        <v>2862351</v>
      </c>
      <c r="Q105" s="172"/>
      <c r="R105" s="108">
        <f t="shared" si="10"/>
        <v>2557954</v>
      </c>
      <c r="S105" s="136">
        <f t="shared" si="18"/>
        <v>255795.40000000002</v>
      </c>
      <c r="T105" s="136">
        <f t="shared" si="19"/>
        <v>48601.126000000004</v>
      </c>
      <c r="U105" s="136">
        <f t="shared" si="11"/>
        <v>2862351</v>
      </c>
      <c r="V105" s="136">
        <f t="shared" si="12"/>
        <v>0</v>
      </c>
    </row>
    <row r="106" spans="1:22" ht="15.6" customHeight="1">
      <c r="A106" s="163" t="s">
        <v>659</v>
      </c>
      <c r="B106" s="6">
        <v>52422971</v>
      </c>
      <c r="C106" s="6" t="s">
        <v>171</v>
      </c>
      <c r="D106" s="6" t="s">
        <v>144</v>
      </c>
      <c r="E106" s="6" t="s">
        <v>235</v>
      </c>
      <c r="F106" s="6"/>
      <c r="G106" s="6" t="s">
        <v>191</v>
      </c>
      <c r="H106" s="6" t="s">
        <v>14</v>
      </c>
      <c r="I106" s="61"/>
      <c r="J106" s="6">
        <v>30</v>
      </c>
      <c r="K106" s="164">
        <v>2465868</v>
      </c>
      <c r="L106" s="165">
        <v>2557954.36</v>
      </c>
      <c r="M106" s="166">
        <f t="shared" si="15"/>
        <v>255795.43599999999</v>
      </c>
      <c r="N106" s="166">
        <f t="shared" si="16"/>
        <v>48601.132839999998</v>
      </c>
      <c r="O106" s="166">
        <f t="shared" si="17"/>
        <v>2862350.9288400002</v>
      </c>
      <c r="P106" s="166">
        <f t="shared" si="20"/>
        <v>2862351</v>
      </c>
      <c r="Q106" s="172"/>
      <c r="R106" s="108">
        <f t="shared" si="10"/>
        <v>2557954</v>
      </c>
      <c r="S106" s="136">
        <f t="shared" si="18"/>
        <v>255795.40000000002</v>
      </c>
      <c r="T106" s="136">
        <f t="shared" si="19"/>
        <v>48601.126000000004</v>
      </c>
      <c r="U106" s="136">
        <f t="shared" si="11"/>
        <v>2862351</v>
      </c>
      <c r="V106" s="136">
        <f t="shared" si="12"/>
        <v>0</v>
      </c>
    </row>
    <row r="107" spans="1:22" ht="15.6" customHeight="1">
      <c r="A107" s="163" t="s">
        <v>670</v>
      </c>
      <c r="B107" s="6">
        <v>53176412</v>
      </c>
      <c r="C107" s="6" t="s">
        <v>139</v>
      </c>
      <c r="D107" s="6" t="s">
        <v>332</v>
      </c>
      <c r="E107" s="6" t="s">
        <v>333</v>
      </c>
      <c r="F107" s="6"/>
      <c r="G107" s="6" t="s">
        <v>191</v>
      </c>
      <c r="H107" s="6" t="s">
        <v>14</v>
      </c>
      <c r="I107" s="61"/>
      <c r="J107" s="6">
        <v>30</v>
      </c>
      <c r="K107" s="164">
        <v>2465868</v>
      </c>
      <c r="L107" s="165">
        <v>2557954.36</v>
      </c>
      <c r="M107" s="166">
        <f t="shared" si="15"/>
        <v>255795.43599999999</v>
      </c>
      <c r="N107" s="166">
        <f t="shared" si="16"/>
        <v>48601.132839999998</v>
      </c>
      <c r="O107" s="166">
        <f t="shared" si="17"/>
        <v>2862350.9288400002</v>
      </c>
      <c r="P107" s="166">
        <f t="shared" si="20"/>
        <v>2862351</v>
      </c>
      <c r="Q107" s="172"/>
      <c r="R107" s="108">
        <f t="shared" si="10"/>
        <v>2557954</v>
      </c>
      <c r="S107" s="136">
        <f t="shared" si="18"/>
        <v>255795.40000000002</v>
      </c>
      <c r="T107" s="136">
        <f t="shared" si="19"/>
        <v>48601.126000000004</v>
      </c>
      <c r="U107" s="136">
        <f t="shared" si="11"/>
        <v>2862351</v>
      </c>
      <c r="V107" s="136">
        <f t="shared" si="12"/>
        <v>0</v>
      </c>
    </row>
    <row r="108" spans="1:22" ht="15.6" customHeight="1">
      <c r="A108" s="163" t="s">
        <v>659</v>
      </c>
      <c r="B108" s="6">
        <v>69802250</v>
      </c>
      <c r="C108" s="6" t="s">
        <v>166</v>
      </c>
      <c r="D108" s="6" t="s">
        <v>115</v>
      </c>
      <c r="E108" s="6" t="s">
        <v>71</v>
      </c>
      <c r="F108" s="6" t="s">
        <v>211</v>
      </c>
      <c r="G108" s="6" t="s">
        <v>191</v>
      </c>
      <c r="H108" s="6" t="s">
        <v>14</v>
      </c>
      <c r="I108" s="61"/>
      <c r="J108" s="6">
        <v>30</v>
      </c>
      <c r="K108" s="164">
        <v>2465868</v>
      </c>
      <c r="L108" s="165">
        <v>2557954.36</v>
      </c>
      <c r="M108" s="166">
        <f t="shared" si="15"/>
        <v>255795.43599999999</v>
      </c>
      <c r="N108" s="166">
        <f t="shared" si="16"/>
        <v>48601.132839999998</v>
      </c>
      <c r="O108" s="166">
        <f t="shared" si="17"/>
        <v>2862350.9288400002</v>
      </c>
      <c r="P108" s="166">
        <f t="shared" si="20"/>
        <v>2862351</v>
      </c>
      <c r="Q108" s="172"/>
      <c r="R108" s="108">
        <f t="shared" si="10"/>
        <v>2557954</v>
      </c>
      <c r="S108" s="136">
        <f t="shared" si="18"/>
        <v>255795.40000000002</v>
      </c>
      <c r="T108" s="136">
        <f t="shared" si="19"/>
        <v>48601.126000000004</v>
      </c>
      <c r="U108" s="136">
        <f t="shared" si="11"/>
        <v>2862351</v>
      </c>
      <c r="V108" s="136">
        <f t="shared" si="12"/>
        <v>0</v>
      </c>
    </row>
    <row r="109" spans="1:22" ht="15.6" customHeight="1">
      <c r="A109" s="163" t="s">
        <v>670</v>
      </c>
      <c r="B109" s="6">
        <v>1084743310</v>
      </c>
      <c r="C109" s="6" t="s">
        <v>227</v>
      </c>
      <c r="D109" s="6" t="s">
        <v>228</v>
      </c>
      <c r="E109" s="6" t="s">
        <v>229</v>
      </c>
      <c r="F109" s="6" t="s">
        <v>230</v>
      </c>
      <c r="G109" s="6" t="s">
        <v>191</v>
      </c>
      <c r="H109" s="6" t="s">
        <v>14</v>
      </c>
      <c r="I109" s="61"/>
      <c r="J109" s="6">
        <v>30</v>
      </c>
      <c r="K109" s="164">
        <v>2465868</v>
      </c>
      <c r="L109" s="165">
        <v>2557954.36</v>
      </c>
      <c r="M109" s="166">
        <f t="shared" si="15"/>
        <v>255795.43599999999</v>
      </c>
      <c r="N109" s="166">
        <f t="shared" si="16"/>
        <v>48601.132839999998</v>
      </c>
      <c r="O109" s="166">
        <f t="shared" si="17"/>
        <v>2862350.9288400002</v>
      </c>
      <c r="P109" s="166">
        <f t="shared" si="20"/>
        <v>2862351</v>
      </c>
      <c r="Q109" s="172"/>
      <c r="R109" s="108">
        <f t="shared" ref="R109:R172" si="21">+ROUND(((L109/30)*J109),0)</f>
        <v>2557954</v>
      </c>
      <c r="S109" s="136">
        <f t="shared" si="18"/>
        <v>255795.40000000002</v>
      </c>
      <c r="T109" s="136">
        <f t="shared" si="19"/>
        <v>48601.126000000004</v>
      </c>
      <c r="U109" s="136">
        <f t="shared" ref="U109:U172" si="22">+ROUND((R109+S109+T109),0)</f>
        <v>2862351</v>
      </c>
      <c r="V109" s="136">
        <f t="shared" ref="V109:V172" si="23">+U109-P109</f>
        <v>0</v>
      </c>
    </row>
    <row r="110" spans="1:22" ht="15.6" customHeight="1">
      <c r="A110" s="163" t="s">
        <v>659</v>
      </c>
      <c r="B110" s="6">
        <v>52229895</v>
      </c>
      <c r="C110" s="6" t="s">
        <v>732</v>
      </c>
      <c r="D110" s="6"/>
      <c r="E110" s="6" t="s">
        <v>733</v>
      </c>
      <c r="F110" s="6"/>
      <c r="G110" s="6" t="s">
        <v>410</v>
      </c>
      <c r="H110" s="6"/>
      <c r="I110" s="61"/>
      <c r="J110" s="167">
        <v>21</v>
      </c>
      <c r="K110" s="164">
        <v>2465868</v>
      </c>
      <c r="L110" s="165">
        <v>2557954.36</v>
      </c>
      <c r="M110" s="166">
        <f t="shared" si="15"/>
        <v>255795.43599999999</v>
      </c>
      <c r="N110" s="166">
        <f t="shared" si="16"/>
        <v>48601.132839999998</v>
      </c>
      <c r="O110" s="166">
        <f t="shared" si="17"/>
        <v>2862350.9288400002</v>
      </c>
      <c r="P110" s="166">
        <f t="shared" si="20"/>
        <v>2003646</v>
      </c>
      <c r="Q110" s="169" t="s">
        <v>851</v>
      </c>
      <c r="R110" s="108">
        <f t="shared" si="21"/>
        <v>1790568</v>
      </c>
      <c r="S110" s="136">
        <f t="shared" si="18"/>
        <v>179056.80000000002</v>
      </c>
      <c r="T110" s="136">
        <f t="shared" si="19"/>
        <v>34020.792000000001</v>
      </c>
      <c r="U110" s="136">
        <f t="shared" si="22"/>
        <v>2003646</v>
      </c>
      <c r="V110" s="136">
        <f t="shared" si="23"/>
        <v>0</v>
      </c>
    </row>
    <row r="111" spans="1:22" ht="15" customHeight="1">
      <c r="A111" s="163" t="s">
        <v>659</v>
      </c>
      <c r="B111" s="98">
        <v>79772101</v>
      </c>
      <c r="C111" s="6" t="s">
        <v>852</v>
      </c>
      <c r="D111" s="6" t="s">
        <v>853</v>
      </c>
      <c r="E111" s="6" t="s">
        <v>153</v>
      </c>
      <c r="F111" s="6" t="s">
        <v>854</v>
      </c>
      <c r="G111" s="6" t="s">
        <v>13</v>
      </c>
      <c r="H111" s="61">
        <v>45434</v>
      </c>
      <c r="I111" s="174" t="s">
        <v>855</v>
      </c>
      <c r="J111" s="167">
        <v>9</v>
      </c>
      <c r="K111" s="164">
        <v>2465868</v>
      </c>
      <c r="L111" s="165">
        <v>2557954.36</v>
      </c>
      <c r="M111" s="166">
        <f t="shared" si="15"/>
        <v>255795.43599999999</v>
      </c>
      <c r="N111" s="166">
        <f t="shared" si="16"/>
        <v>48601.132839999998</v>
      </c>
      <c r="O111" s="166">
        <f t="shared" si="17"/>
        <v>2862350.9288400002</v>
      </c>
      <c r="P111" s="166">
        <f t="shared" si="20"/>
        <v>858705</v>
      </c>
      <c r="Q111" s="168" t="s">
        <v>856</v>
      </c>
      <c r="R111" s="108">
        <f t="shared" si="21"/>
        <v>767386</v>
      </c>
      <c r="S111" s="136">
        <f t="shared" si="18"/>
        <v>76738.600000000006</v>
      </c>
      <c r="T111" s="136">
        <f t="shared" si="19"/>
        <v>14580.334000000001</v>
      </c>
      <c r="U111" s="136">
        <f t="shared" si="22"/>
        <v>858705</v>
      </c>
      <c r="V111" s="136">
        <f t="shared" si="23"/>
        <v>0</v>
      </c>
    </row>
    <row r="112" spans="1:22" ht="15.6" customHeight="1">
      <c r="A112" s="163" t="s">
        <v>659</v>
      </c>
      <c r="B112" s="6">
        <v>10944616</v>
      </c>
      <c r="C112" s="6" t="s">
        <v>184</v>
      </c>
      <c r="D112" s="6" t="s">
        <v>274</v>
      </c>
      <c r="E112" s="6" t="s">
        <v>302</v>
      </c>
      <c r="F112" s="6" t="s">
        <v>323</v>
      </c>
      <c r="G112" s="6" t="s">
        <v>13</v>
      </c>
      <c r="H112" s="61">
        <v>45392</v>
      </c>
      <c r="I112" s="61"/>
      <c r="J112" s="6">
        <v>30</v>
      </c>
      <c r="K112" s="164">
        <v>2465868</v>
      </c>
      <c r="L112" s="165">
        <v>2557954.36</v>
      </c>
      <c r="M112" s="166">
        <f t="shared" si="15"/>
        <v>255795.43599999999</v>
      </c>
      <c r="N112" s="166">
        <f t="shared" si="16"/>
        <v>48601.132839999998</v>
      </c>
      <c r="O112" s="166">
        <f t="shared" si="17"/>
        <v>2862350.9288400002</v>
      </c>
      <c r="P112" s="166">
        <f t="shared" si="20"/>
        <v>2862351</v>
      </c>
      <c r="Q112" s="172"/>
      <c r="R112" s="108">
        <f t="shared" si="21"/>
        <v>2557954</v>
      </c>
      <c r="S112" s="136">
        <f t="shared" si="18"/>
        <v>255795.40000000002</v>
      </c>
      <c r="T112" s="136">
        <f t="shared" si="19"/>
        <v>48601.126000000004</v>
      </c>
      <c r="U112" s="136">
        <f t="shared" si="22"/>
        <v>2862351</v>
      </c>
      <c r="V112" s="136">
        <f t="shared" si="23"/>
        <v>0</v>
      </c>
    </row>
    <row r="113" spans="1:22" ht="15.6" customHeight="1">
      <c r="A113" s="163" t="s">
        <v>660</v>
      </c>
      <c r="B113" s="6">
        <v>28057943</v>
      </c>
      <c r="C113" s="6" t="s">
        <v>138</v>
      </c>
      <c r="D113" s="6" t="s">
        <v>139</v>
      </c>
      <c r="E113" s="6" t="s">
        <v>140</v>
      </c>
      <c r="F113" s="6"/>
      <c r="G113" s="6" t="s">
        <v>191</v>
      </c>
      <c r="H113" s="6" t="s">
        <v>14</v>
      </c>
      <c r="I113" s="61"/>
      <c r="J113" s="6">
        <v>30</v>
      </c>
      <c r="K113" s="164">
        <v>2465868</v>
      </c>
      <c r="L113" s="165">
        <v>2557954.36</v>
      </c>
      <c r="M113" s="166">
        <f t="shared" si="15"/>
        <v>255795.43599999999</v>
      </c>
      <c r="N113" s="166">
        <f t="shared" si="16"/>
        <v>48601.132839999998</v>
      </c>
      <c r="O113" s="166">
        <f t="shared" si="17"/>
        <v>2862350.9288400002</v>
      </c>
      <c r="P113" s="166">
        <f t="shared" si="20"/>
        <v>2862351</v>
      </c>
      <c r="Q113" s="172"/>
      <c r="R113" s="108">
        <f t="shared" si="21"/>
        <v>2557954</v>
      </c>
      <c r="S113" s="136">
        <f t="shared" si="18"/>
        <v>255795.40000000002</v>
      </c>
      <c r="T113" s="136">
        <f t="shared" si="19"/>
        <v>48601.126000000004</v>
      </c>
      <c r="U113" s="136">
        <f t="shared" si="22"/>
        <v>2862351</v>
      </c>
      <c r="V113" s="136">
        <f t="shared" si="23"/>
        <v>0</v>
      </c>
    </row>
    <row r="114" spans="1:22" ht="15.6" customHeight="1">
      <c r="A114" s="163" t="s">
        <v>660</v>
      </c>
      <c r="B114" s="6">
        <v>52064422</v>
      </c>
      <c r="C114" s="6" t="s">
        <v>162</v>
      </c>
      <c r="D114" s="6" t="s">
        <v>147</v>
      </c>
      <c r="E114" s="6" t="s">
        <v>159</v>
      </c>
      <c r="F114" s="6" t="s">
        <v>146</v>
      </c>
      <c r="G114" s="6" t="s">
        <v>191</v>
      </c>
      <c r="H114" s="6" t="s">
        <v>14</v>
      </c>
      <c r="I114" s="61"/>
      <c r="J114" s="167">
        <v>27</v>
      </c>
      <c r="K114" s="164">
        <v>2465868</v>
      </c>
      <c r="L114" s="165">
        <v>2557954.36</v>
      </c>
      <c r="M114" s="166">
        <f t="shared" si="15"/>
        <v>255795.43599999999</v>
      </c>
      <c r="N114" s="166">
        <f t="shared" si="16"/>
        <v>48601.132839999998</v>
      </c>
      <c r="O114" s="166">
        <f t="shared" si="17"/>
        <v>2862350.9288400002</v>
      </c>
      <c r="P114" s="166">
        <f t="shared" si="20"/>
        <v>2576116</v>
      </c>
      <c r="Q114" s="168" t="s">
        <v>857</v>
      </c>
      <c r="R114" s="108">
        <f t="shared" si="21"/>
        <v>2302159</v>
      </c>
      <c r="S114" s="136">
        <f t="shared" si="18"/>
        <v>230215.90000000002</v>
      </c>
      <c r="T114" s="136">
        <f t="shared" si="19"/>
        <v>43741.021000000008</v>
      </c>
      <c r="U114" s="136">
        <f t="shared" si="22"/>
        <v>2576116</v>
      </c>
      <c r="V114" s="136">
        <f t="shared" si="23"/>
        <v>0</v>
      </c>
    </row>
    <row r="115" spans="1:22" ht="15.6" customHeight="1">
      <c r="A115" s="163" t="s">
        <v>660</v>
      </c>
      <c r="B115" s="6">
        <v>1022344041</v>
      </c>
      <c r="C115" s="6" t="s">
        <v>58</v>
      </c>
      <c r="D115" s="6" t="s">
        <v>59</v>
      </c>
      <c r="E115" s="6" t="s">
        <v>60</v>
      </c>
      <c r="F115" s="6" t="s">
        <v>54</v>
      </c>
      <c r="G115" s="6" t="s">
        <v>191</v>
      </c>
      <c r="H115" s="6" t="s">
        <v>14</v>
      </c>
      <c r="I115" s="61"/>
      <c r="J115" s="6">
        <v>30</v>
      </c>
      <c r="K115" s="164">
        <v>2465868</v>
      </c>
      <c r="L115" s="165">
        <v>2557954.36</v>
      </c>
      <c r="M115" s="166">
        <f t="shared" si="15"/>
        <v>255795.43599999999</v>
      </c>
      <c r="N115" s="166">
        <f t="shared" si="16"/>
        <v>48601.132839999998</v>
      </c>
      <c r="O115" s="166">
        <f t="shared" si="17"/>
        <v>2862350.9288400002</v>
      </c>
      <c r="P115" s="166">
        <f t="shared" si="20"/>
        <v>2862351</v>
      </c>
      <c r="Q115" s="172"/>
      <c r="R115" s="108">
        <f t="shared" si="21"/>
        <v>2557954</v>
      </c>
      <c r="S115" s="136">
        <f t="shared" si="18"/>
        <v>255795.40000000002</v>
      </c>
      <c r="T115" s="136">
        <f t="shared" si="19"/>
        <v>48601.126000000004</v>
      </c>
      <c r="U115" s="136">
        <f t="shared" si="22"/>
        <v>2862351</v>
      </c>
      <c r="V115" s="136">
        <f t="shared" si="23"/>
        <v>0</v>
      </c>
    </row>
    <row r="116" spans="1:22" ht="15.6" customHeight="1">
      <c r="A116" s="163" t="s">
        <v>660</v>
      </c>
      <c r="B116" s="6">
        <v>1023031155</v>
      </c>
      <c r="C116" s="6" t="s">
        <v>90</v>
      </c>
      <c r="D116" s="6" t="s">
        <v>94</v>
      </c>
      <c r="E116" s="6" t="s">
        <v>95</v>
      </c>
      <c r="F116" s="6" t="s">
        <v>57</v>
      </c>
      <c r="G116" s="6" t="s">
        <v>191</v>
      </c>
      <c r="H116" s="6" t="s">
        <v>14</v>
      </c>
      <c r="I116" s="61"/>
      <c r="J116" s="6">
        <v>30</v>
      </c>
      <c r="K116" s="164">
        <v>2465868</v>
      </c>
      <c r="L116" s="165">
        <v>2557954.36</v>
      </c>
      <c r="M116" s="166">
        <f t="shared" si="15"/>
        <v>255795.43599999999</v>
      </c>
      <c r="N116" s="166">
        <f t="shared" si="16"/>
        <v>48601.132839999998</v>
      </c>
      <c r="O116" s="166">
        <f t="shared" si="17"/>
        <v>2862350.9288400002</v>
      </c>
      <c r="P116" s="166">
        <f t="shared" si="20"/>
        <v>2862351</v>
      </c>
      <c r="Q116" s="172"/>
      <c r="R116" s="108">
        <f t="shared" si="21"/>
        <v>2557954</v>
      </c>
      <c r="S116" s="136">
        <f t="shared" si="18"/>
        <v>255795.40000000002</v>
      </c>
      <c r="T116" s="136">
        <f t="shared" si="19"/>
        <v>48601.126000000004</v>
      </c>
      <c r="U116" s="136">
        <f t="shared" si="22"/>
        <v>2862351</v>
      </c>
      <c r="V116" s="136">
        <f t="shared" si="23"/>
        <v>0</v>
      </c>
    </row>
    <row r="117" spans="1:22" ht="15.6" customHeight="1">
      <c r="A117" s="163" t="s">
        <v>660</v>
      </c>
      <c r="B117" s="6">
        <v>79509824</v>
      </c>
      <c r="C117" s="6" t="s">
        <v>273</v>
      </c>
      <c r="D117" s="6" t="s">
        <v>431</v>
      </c>
      <c r="E117" s="6" t="s">
        <v>432</v>
      </c>
      <c r="F117" s="6"/>
      <c r="G117" s="6" t="s">
        <v>13</v>
      </c>
      <c r="H117" s="6" t="s">
        <v>430</v>
      </c>
      <c r="I117" s="61"/>
      <c r="J117" s="6">
        <v>30</v>
      </c>
      <c r="K117" s="164">
        <v>2465868</v>
      </c>
      <c r="L117" s="165">
        <v>2557954.36</v>
      </c>
      <c r="M117" s="166">
        <f t="shared" si="15"/>
        <v>255795.43599999999</v>
      </c>
      <c r="N117" s="166">
        <f t="shared" si="16"/>
        <v>48601.132839999998</v>
      </c>
      <c r="O117" s="166">
        <f t="shared" si="17"/>
        <v>2862350.9288400002</v>
      </c>
      <c r="P117" s="166">
        <f t="shared" si="20"/>
        <v>2862351</v>
      </c>
      <c r="Q117" s="172"/>
      <c r="R117" s="108">
        <f t="shared" si="21"/>
        <v>2557954</v>
      </c>
      <c r="S117" s="136">
        <f t="shared" si="18"/>
        <v>255795.40000000002</v>
      </c>
      <c r="T117" s="136">
        <f t="shared" si="19"/>
        <v>48601.126000000004</v>
      </c>
      <c r="U117" s="136">
        <f t="shared" si="22"/>
        <v>2862351</v>
      </c>
      <c r="V117" s="136">
        <f t="shared" si="23"/>
        <v>0</v>
      </c>
    </row>
    <row r="118" spans="1:22" ht="15.6" customHeight="1">
      <c r="A118" s="163" t="s">
        <v>661</v>
      </c>
      <c r="B118" s="6">
        <v>1133674125</v>
      </c>
      <c r="C118" s="6" t="s">
        <v>171</v>
      </c>
      <c r="D118" s="6" t="s">
        <v>381</v>
      </c>
      <c r="E118" s="6" t="s">
        <v>109</v>
      </c>
      <c r="F118" s="6" t="s">
        <v>382</v>
      </c>
      <c r="G118" s="6" t="s">
        <v>210</v>
      </c>
      <c r="H118" s="6" t="s">
        <v>14</v>
      </c>
      <c r="I118" s="61"/>
      <c r="J118" s="167">
        <v>29</v>
      </c>
      <c r="K118" s="164">
        <v>2465868</v>
      </c>
      <c r="L118" s="165">
        <v>2557954.36</v>
      </c>
      <c r="M118" s="166">
        <f t="shared" si="15"/>
        <v>255795.43599999999</v>
      </c>
      <c r="N118" s="166">
        <f t="shared" si="16"/>
        <v>48601.132839999998</v>
      </c>
      <c r="O118" s="166">
        <f t="shared" si="17"/>
        <v>2862350.9288400002</v>
      </c>
      <c r="P118" s="166">
        <f t="shared" si="20"/>
        <v>2766939</v>
      </c>
      <c r="Q118" s="168" t="s">
        <v>808</v>
      </c>
      <c r="R118" s="108">
        <f t="shared" si="21"/>
        <v>2472689</v>
      </c>
      <c r="S118" s="136">
        <f t="shared" si="18"/>
        <v>247268.90000000002</v>
      </c>
      <c r="T118" s="136">
        <f t="shared" si="19"/>
        <v>46981.091000000008</v>
      </c>
      <c r="U118" s="136">
        <f t="shared" si="22"/>
        <v>2766939</v>
      </c>
      <c r="V118" s="136">
        <f t="shared" si="23"/>
        <v>0</v>
      </c>
    </row>
    <row r="119" spans="1:22" ht="15.6" customHeight="1">
      <c r="A119" s="163" t="s">
        <v>661</v>
      </c>
      <c r="B119" s="6">
        <v>52112939</v>
      </c>
      <c r="C119" s="6" t="s">
        <v>125</v>
      </c>
      <c r="D119" s="6" t="s">
        <v>126</v>
      </c>
      <c r="E119" s="6" t="s">
        <v>127</v>
      </c>
      <c r="F119" s="6" t="s">
        <v>128</v>
      </c>
      <c r="G119" s="6" t="s">
        <v>191</v>
      </c>
      <c r="H119" s="6" t="s">
        <v>14</v>
      </c>
      <c r="I119" s="61"/>
      <c r="J119" s="167">
        <v>1</v>
      </c>
      <c r="K119" s="164">
        <v>2465868</v>
      </c>
      <c r="L119" s="165">
        <v>2557954.36</v>
      </c>
      <c r="M119" s="166">
        <f t="shared" si="15"/>
        <v>255795.43599999999</v>
      </c>
      <c r="N119" s="166">
        <f t="shared" si="16"/>
        <v>48601.132839999998</v>
      </c>
      <c r="O119" s="166">
        <f t="shared" si="17"/>
        <v>2862350.9288400002</v>
      </c>
      <c r="P119" s="166">
        <f t="shared" si="20"/>
        <v>95412</v>
      </c>
      <c r="Q119" s="168" t="s">
        <v>807</v>
      </c>
      <c r="R119" s="108">
        <f t="shared" si="21"/>
        <v>85265</v>
      </c>
      <c r="S119" s="136">
        <f t="shared" si="18"/>
        <v>8526.5</v>
      </c>
      <c r="T119" s="136">
        <f t="shared" si="19"/>
        <v>1620.0350000000001</v>
      </c>
      <c r="U119" s="136">
        <f t="shared" si="22"/>
        <v>95412</v>
      </c>
      <c r="V119" s="136">
        <f t="shared" si="23"/>
        <v>0</v>
      </c>
    </row>
    <row r="120" spans="1:22" ht="15.6" customHeight="1">
      <c r="A120" s="163" t="s">
        <v>661</v>
      </c>
      <c r="B120" s="6">
        <v>39802794</v>
      </c>
      <c r="C120" s="6" t="s">
        <v>348</v>
      </c>
      <c r="D120" s="6" t="s">
        <v>349</v>
      </c>
      <c r="E120" s="6" t="s">
        <v>350</v>
      </c>
      <c r="F120" s="6" t="s">
        <v>351</v>
      </c>
      <c r="G120" s="6" t="s">
        <v>191</v>
      </c>
      <c r="H120" s="6" t="s">
        <v>14</v>
      </c>
      <c r="I120" s="61"/>
      <c r="J120" s="167">
        <v>26</v>
      </c>
      <c r="K120" s="164">
        <v>2465868</v>
      </c>
      <c r="L120" s="165">
        <v>2557954.36</v>
      </c>
      <c r="M120" s="166">
        <f t="shared" si="15"/>
        <v>255795.43599999999</v>
      </c>
      <c r="N120" s="166">
        <f t="shared" si="16"/>
        <v>48601.132839999998</v>
      </c>
      <c r="O120" s="166">
        <f t="shared" si="17"/>
        <v>2862350.9288400002</v>
      </c>
      <c r="P120" s="166">
        <f t="shared" si="20"/>
        <v>2480704</v>
      </c>
      <c r="Q120" s="171" t="s">
        <v>850</v>
      </c>
      <c r="R120" s="108">
        <f t="shared" si="21"/>
        <v>2216894</v>
      </c>
      <c r="S120" s="136">
        <f t="shared" si="18"/>
        <v>221689.40000000002</v>
      </c>
      <c r="T120" s="136">
        <f t="shared" si="19"/>
        <v>42120.986000000004</v>
      </c>
      <c r="U120" s="136">
        <f t="shared" si="22"/>
        <v>2480704</v>
      </c>
      <c r="V120" s="136">
        <f t="shared" si="23"/>
        <v>0</v>
      </c>
    </row>
    <row r="121" spans="1:22" ht="15.6" customHeight="1">
      <c r="A121" s="163" t="s">
        <v>661</v>
      </c>
      <c r="B121" s="6">
        <v>52122597</v>
      </c>
      <c r="C121" s="6" t="s">
        <v>38</v>
      </c>
      <c r="D121" s="6" t="s">
        <v>39</v>
      </c>
      <c r="E121" s="6" t="s">
        <v>40</v>
      </c>
      <c r="F121" s="6"/>
      <c r="G121" s="6" t="s">
        <v>191</v>
      </c>
      <c r="H121" s="6" t="s">
        <v>14</v>
      </c>
      <c r="I121" s="61"/>
      <c r="J121" s="167">
        <v>4</v>
      </c>
      <c r="K121" s="164">
        <v>2465868</v>
      </c>
      <c r="L121" s="165">
        <v>2557954.36</v>
      </c>
      <c r="M121" s="166">
        <f t="shared" si="15"/>
        <v>255795.43599999999</v>
      </c>
      <c r="N121" s="166">
        <f t="shared" si="16"/>
        <v>48601.132839999998</v>
      </c>
      <c r="O121" s="166">
        <f t="shared" si="17"/>
        <v>2862350.9288400002</v>
      </c>
      <c r="P121" s="166">
        <f t="shared" si="20"/>
        <v>381647</v>
      </c>
      <c r="Q121" s="171" t="s">
        <v>858</v>
      </c>
      <c r="R121" s="108">
        <f t="shared" si="21"/>
        <v>341061</v>
      </c>
      <c r="S121" s="136">
        <f t="shared" si="18"/>
        <v>34106.1</v>
      </c>
      <c r="T121" s="136">
        <f t="shared" si="19"/>
        <v>6480.1589999999997</v>
      </c>
      <c r="U121" s="136">
        <f t="shared" si="22"/>
        <v>381647</v>
      </c>
      <c r="V121" s="136">
        <f t="shared" si="23"/>
        <v>0</v>
      </c>
    </row>
    <row r="122" spans="1:22" ht="15.6" customHeight="1">
      <c r="A122" s="163" t="s">
        <v>661</v>
      </c>
      <c r="B122" s="6">
        <v>52164356</v>
      </c>
      <c r="C122" s="6" t="s">
        <v>118</v>
      </c>
      <c r="D122" s="6" t="s">
        <v>119</v>
      </c>
      <c r="E122" s="6" t="s">
        <v>71</v>
      </c>
      <c r="F122" s="6" t="s">
        <v>120</v>
      </c>
      <c r="G122" s="6" t="s">
        <v>191</v>
      </c>
      <c r="H122" s="6" t="s">
        <v>14</v>
      </c>
      <c r="I122" s="61"/>
      <c r="J122" s="6">
        <v>30</v>
      </c>
      <c r="K122" s="164">
        <v>2465868</v>
      </c>
      <c r="L122" s="165">
        <v>2557954.36</v>
      </c>
      <c r="M122" s="166">
        <f t="shared" si="15"/>
        <v>255795.43599999999</v>
      </c>
      <c r="N122" s="166">
        <f t="shared" si="16"/>
        <v>48601.132839999998</v>
      </c>
      <c r="O122" s="166">
        <f t="shared" si="17"/>
        <v>2862350.9288400002</v>
      </c>
      <c r="P122" s="166">
        <f t="shared" si="20"/>
        <v>2862351</v>
      </c>
      <c r="Q122" s="172"/>
      <c r="R122" s="108">
        <f t="shared" si="21"/>
        <v>2557954</v>
      </c>
      <c r="S122" s="136">
        <f t="shared" si="18"/>
        <v>255795.40000000002</v>
      </c>
      <c r="T122" s="136">
        <f t="shared" si="19"/>
        <v>48601.126000000004</v>
      </c>
      <c r="U122" s="136">
        <f t="shared" si="22"/>
        <v>2862351</v>
      </c>
      <c r="V122" s="136">
        <f t="shared" si="23"/>
        <v>0</v>
      </c>
    </row>
    <row r="123" spans="1:22" ht="15.6" customHeight="1">
      <c r="A123" s="208" t="s">
        <v>666</v>
      </c>
      <c r="B123" s="6">
        <v>52500946</v>
      </c>
      <c r="C123" s="6" t="s">
        <v>147</v>
      </c>
      <c r="D123" s="6" t="s">
        <v>352</v>
      </c>
      <c r="E123" s="6" t="s">
        <v>353</v>
      </c>
      <c r="F123" s="6" t="s">
        <v>47</v>
      </c>
      <c r="G123" s="6" t="s">
        <v>191</v>
      </c>
      <c r="H123" s="6" t="s">
        <v>354</v>
      </c>
      <c r="I123" s="61"/>
      <c r="J123" s="6">
        <v>30</v>
      </c>
      <c r="K123" s="164">
        <v>2465868</v>
      </c>
      <c r="L123" s="165">
        <v>2557954.36</v>
      </c>
      <c r="M123" s="166">
        <f t="shared" si="15"/>
        <v>255795.43599999999</v>
      </c>
      <c r="N123" s="166">
        <f t="shared" si="16"/>
        <v>48601.132839999998</v>
      </c>
      <c r="O123" s="166">
        <f t="shared" si="17"/>
        <v>2862350.9288400002</v>
      </c>
      <c r="P123" s="166">
        <f t="shared" si="20"/>
        <v>2862351</v>
      </c>
      <c r="Q123" s="172"/>
      <c r="R123" s="108">
        <f t="shared" si="21"/>
        <v>2557954</v>
      </c>
      <c r="S123" s="136">
        <f t="shared" si="18"/>
        <v>255795.40000000002</v>
      </c>
      <c r="T123" s="136">
        <f t="shared" si="19"/>
        <v>48601.126000000004</v>
      </c>
      <c r="U123" s="136">
        <f t="shared" si="22"/>
        <v>2862351</v>
      </c>
      <c r="V123" s="136">
        <f t="shared" si="23"/>
        <v>0</v>
      </c>
    </row>
    <row r="124" spans="1:22" ht="15.6" customHeight="1">
      <c r="A124" s="163" t="s">
        <v>661</v>
      </c>
      <c r="B124" s="6">
        <v>1013618485</v>
      </c>
      <c r="C124" s="6" t="s">
        <v>181</v>
      </c>
      <c r="D124" s="6" t="s">
        <v>360</v>
      </c>
      <c r="E124" s="6" t="s">
        <v>222</v>
      </c>
      <c r="F124" s="6" t="s">
        <v>223</v>
      </c>
      <c r="G124" s="6" t="s">
        <v>191</v>
      </c>
      <c r="H124" s="6" t="s">
        <v>354</v>
      </c>
      <c r="I124" s="61"/>
      <c r="J124" s="167">
        <v>29</v>
      </c>
      <c r="K124" s="164">
        <v>2465868</v>
      </c>
      <c r="L124" s="165">
        <v>2557954.36</v>
      </c>
      <c r="M124" s="166">
        <f t="shared" si="15"/>
        <v>255795.43599999999</v>
      </c>
      <c r="N124" s="166">
        <f t="shared" si="16"/>
        <v>48601.132839999998</v>
      </c>
      <c r="O124" s="166">
        <f t="shared" si="17"/>
        <v>2862350.9288400002</v>
      </c>
      <c r="P124" s="166">
        <f t="shared" si="20"/>
        <v>2766939</v>
      </c>
      <c r="Q124" s="168" t="s">
        <v>859</v>
      </c>
      <c r="R124" s="108">
        <f t="shared" si="21"/>
        <v>2472689</v>
      </c>
      <c r="S124" s="136">
        <f t="shared" si="18"/>
        <v>247268.90000000002</v>
      </c>
      <c r="T124" s="136">
        <f t="shared" si="19"/>
        <v>46981.091000000008</v>
      </c>
      <c r="U124" s="136">
        <f t="shared" si="22"/>
        <v>2766939</v>
      </c>
      <c r="V124" s="136">
        <f t="shared" si="23"/>
        <v>0</v>
      </c>
    </row>
    <row r="125" spans="1:22" ht="15.6" customHeight="1">
      <c r="A125" s="163" t="s">
        <v>661</v>
      </c>
      <c r="B125" s="6">
        <v>53048504</v>
      </c>
      <c r="C125" s="6" t="s">
        <v>737</v>
      </c>
      <c r="D125" s="6"/>
      <c r="E125" s="6" t="s">
        <v>322</v>
      </c>
      <c r="F125" s="6"/>
      <c r="G125" s="6" t="s">
        <v>410</v>
      </c>
      <c r="H125" s="6"/>
      <c r="I125" s="61"/>
      <c r="J125" s="167">
        <v>1</v>
      </c>
      <c r="K125" s="164">
        <v>2465868</v>
      </c>
      <c r="L125" s="165">
        <v>2557954.36</v>
      </c>
      <c r="M125" s="166">
        <f t="shared" si="15"/>
        <v>255795.43599999999</v>
      </c>
      <c r="N125" s="166">
        <f t="shared" si="16"/>
        <v>48601.132839999998</v>
      </c>
      <c r="O125" s="166">
        <f t="shared" si="17"/>
        <v>2862350.9288400002</v>
      </c>
      <c r="P125" s="166">
        <f t="shared" si="20"/>
        <v>95412</v>
      </c>
      <c r="Q125" s="168" t="s">
        <v>860</v>
      </c>
      <c r="R125" s="108">
        <f t="shared" si="21"/>
        <v>85265</v>
      </c>
      <c r="S125" s="136">
        <f t="shared" si="18"/>
        <v>8526.5</v>
      </c>
      <c r="T125" s="136">
        <f t="shared" si="19"/>
        <v>1620.0350000000001</v>
      </c>
      <c r="U125" s="136">
        <f t="shared" si="22"/>
        <v>95412</v>
      </c>
      <c r="V125" s="136">
        <f t="shared" si="23"/>
        <v>0</v>
      </c>
    </row>
    <row r="126" spans="1:22" ht="15.6" customHeight="1">
      <c r="A126" s="163" t="s">
        <v>661</v>
      </c>
      <c r="B126" s="6">
        <v>1024477306</v>
      </c>
      <c r="C126" s="6" t="s">
        <v>132</v>
      </c>
      <c r="D126" s="6" t="s">
        <v>73</v>
      </c>
      <c r="E126" s="6" t="s">
        <v>60</v>
      </c>
      <c r="F126" s="6" t="s">
        <v>47</v>
      </c>
      <c r="G126" s="6" t="s">
        <v>191</v>
      </c>
      <c r="H126" s="6" t="s">
        <v>14</v>
      </c>
      <c r="I126" s="61"/>
      <c r="J126" s="6">
        <v>30</v>
      </c>
      <c r="K126" s="164">
        <v>2465868</v>
      </c>
      <c r="L126" s="165">
        <v>2557954.36</v>
      </c>
      <c r="M126" s="166">
        <f t="shared" si="15"/>
        <v>255795.43599999999</v>
      </c>
      <c r="N126" s="166">
        <f t="shared" si="16"/>
        <v>48601.132839999998</v>
      </c>
      <c r="O126" s="166">
        <f t="shared" si="17"/>
        <v>2862350.9288400002</v>
      </c>
      <c r="P126" s="166">
        <f t="shared" si="20"/>
        <v>2862351</v>
      </c>
      <c r="Q126" s="172"/>
      <c r="R126" s="108">
        <f t="shared" si="21"/>
        <v>2557954</v>
      </c>
      <c r="S126" s="136">
        <f t="shared" si="18"/>
        <v>255795.40000000002</v>
      </c>
      <c r="T126" s="136">
        <f t="shared" si="19"/>
        <v>48601.126000000004</v>
      </c>
      <c r="U126" s="136">
        <f t="shared" si="22"/>
        <v>2862351</v>
      </c>
      <c r="V126" s="136">
        <f t="shared" si="23"/>
        <v>0</v>
      </c>
    </row>
    <row r="127" spans="1:22" ht="15.6" customHeight="1">
      <c r="A127" s="163" t="s">
        <v>661</v>
      </c>
      <c r="B127" s="6">
        <v>51921922</v>
      </c>
      <c r="C127" s="6" t="s">
        <v>147</v>
      </c>
      <c r="D127" s="6" t="s">
        <v>144</v>
      </c>
      <c r="E127" s="6" t="s">
        <v>288</v>
      </c>
      <c r="F127" s="6" t="s">
        <v>47</v>
      </c>
      <c r="G127" s="6" t="s">
        <v>191</v>
      </c>
      <c r="H127" s="61">
        <v>45404</v>
      </c>
      <c r="I127" s="61"/>
      <c r="J127" s="6">
        <v>30</v>
      </c>
      <c r="K127" s="164">
        <v>2465868</v>
      </c>
      <c r="L127" s="165">
        <v>2557954.36</v>
      </c>
      <c r="M127" s="166">
        <f t="shared" si="15"/>
        <v>255795.43599999999</v>
      </c>
      <c r="N127" s="166">
        <f t="shared" si="16"/>
        <v>48601.132839999998</v>
      </c>
      <c r="O127" s="166">
        <f t="shared" si="17"/>
        <v>2862350.9288400002</v>
      </c>
      <c r="P127" s="166">
        <f t="shared" si="20"/>
        <v>2862351</v>
      </c>
      <c r="Q127" s="172"/>
      <c r="R127" s="108">
        <f t="shared" si="21"/>
        <v>2557954</v>
      </c>
      <c r="S127" s="136">
        <f t="shared" si="18"/>
        <v>255795.40000000002</v>
      </c>
      <c r="T127" s="136">
        <f t="shared" si="19"/>
        <v>48601.126000000004</v>
      </c>
      <c r="U127" s="136">
        <f t="shared" si="22"/>
        <v>2862351</v>
      </c>
      <c r="V127" s="136">
        <f t="shared" si="23"/>
        <v>0</v>
      </c>
    </row>
    <row r="128" spans="1:22" ht="15.6" customHeight="1">
      <c r="A128" s="163" t="s">
        <v>661</v>
      </c>
      <c r="B128" s="6">
        <v>80369946</v>
      </c>
      <c r="C128" s="6" t="s">
        <v>46</v>
      </c>
      <c r="D128" s="6" t="s">
        <v>114</v>
      </c>
      <c r="E128" s="6" t="s">
        <v>209</v>
      </c>
      <c r="F128" s="6" t="s">
        <v>99</v>
      </c>
      <c r="G128" s="6" t="s">
        <v>13</v>
      </c>
      <c r="H128" s="6" t="s">
        <v>14</v>
      </c>
      <c r="I128" s="61"/>
      <c r="J128" s="6">
        <v>30</v>
      </c>
      <c r="K128" s="164">
        <v>2465868</v>
      </c>
      <c r="L128" s="165">
        <v>2557954.36</v>
      </c>
      <c r="M128" s="166">
        <f t="shared" si="15"/>
        <v>255795.43599999999</v>
      </c>
      <c r="N128" s="166">
        <f t="shared" si="16"/>
        <v>48601.132839999998</v>
      </c>
      <c r="O128" s="166">
        <f t="shared" si="17"/>
        <v>2862350.9288400002</v>
      </c>
      <c r="P128" s="166">
        <f t="shared" si="20"/>
        <v>2862351</v>
      </c>
      <c r="Q128" s="172"/>
      <c r="R128" s="108">
        <f t="shared" si="21"/>
        <v>2557954</v>
      </c>
      <c r="S128" s="136">
        <f t="shared" si="18"/>
        <v>255795.40000000002</v>
      </c>
      <c r="T128" s="136">
        <f t="shared" si="19"/>
        <v>48601.126000000004</v>
      </c>
      <c r="U128" s="136">
        <f t="shared" si="22"/>
        <v>2862351</v>
      </c>
      <c r="V128" s="136">
        <f t="shared" si="23"/>
        <v>0</v>
      </c>
    </row>
    <row r="129" spans="1:22" ht="15.6" customHeight="1">
      <c r="A129" s="163" t="s">
        <v>661</v>
      </c>
      <c r="B129" s="6">
        <v>1090390268</v>
      </c>
      <c r="C129" s="6" t="s">
        <v>373</v>
      </c>
      <c r="D129" s="6" t="s">
        <v>373</v>
      </c>
      <c r="E129" s="6" t="s">
        <v>78</v>
      </c>
      <c r="F129" s="6" t="s">
        <v>734</v>
      </c>
      <c r="G129" s="6" t="s">
        <v>13</v>
      </c>
      <c r="H129" s="61">
        <v>45395</v>
      </c>
      <c r="I129" s="61"/>
      <c r="J129" s="6">
        <v>30</v>
      </c>
      <c r="K129" s="164">
        <v>2465868</v>
      </c>
      <c r="L129" s="165">
        <v>2557954.36</v>
      </c>
      <c r="M129" s="166">
        <f t="shared" si="15"/>
        <v>255795.43599999999</v>
      </c>
      <c r="N129" s="166">
        <f t="shared" si="16"/>
        <v>48601.132839999998</v>
      </c>
      <c r="O129" s="166">
        <f t="shared" si="17"/>
        <v>2862350.9288400002</v>
      </c>
      <c r="P129" s="166">
        <f t="shared" si="20"/>
        <v>2862351</v>
      </c>
      <c r="Q129" s="172"/>
      <c r="R129" s="108">
        <f t="shared" si="21"/>
        <v>2557954</v>
      </c>
      <c r="S129" s="136">
        <f t="shared" si="18"/>
        <v>255795.40000000002</v>
      </c>
      <c r="T129" s="136">
        <f t="shared" si="19"/>
        <v>48601.126000000004</v>
      </c>
      <c r="U129" s="136">
        <f t="shared" si="22"/>
        <v>2862351</v>
      </c>
      <c r="V129" s="136">
        <f t="shared" si="23"/>
        <v>0</v>
      </c>
    </row>
    <row r="130" spans="1:22" ht="15.6" customHeight="1">
      <c r="A130" s="163" t="s">
        <v>662</v>
      </c>
      <c r="B130" s="6">
        <v>30225706</v>
      </c>
      <c r="C130" s="6" t="s">
        <v>386</v>
      </c>
      <c r="D130" s="6" t="s">
        <v>263</v>
      </c>
      <c r="E130" s="6" t="s">
        <v>127</v>
      </c>
      <c r="F130" s="6" t="s">
        <v>128</v>
      </c>
      <c r="G130" s="6" t="s">
        <v>191</v>
      </c>
      <c r="H130" s="6" t="s">
        <v>14</v>
      </c>
      <c r="I130" s="61"/>
      <c r="J130" s="6">
        <v>30</v>
      </c>
      <c r="K130" s="164">
        <v>2465868</v>
      </c>
      <c r="L130" s="165">
        <v>2557954.36</v>
      </c>
      <c r="M130" s="166">
        <f t="shared" si="15"/>
        <v>255795.43599999999</v>
      </c>
      <c r="N130" s="166">
        <f t="shared" si="16"/>
        <v>48601.132839999998</v>
      </c>
      <c r="O130" s="166">
        <f t="shared" si="17"/>
        <v>2862350.9288400002</v>
      </c>
      <c r="P130" s="166">
        <f t="shared" si="20"/>
        <v>2862351</v>
      </c>
      <c r="Q130" s="172"/>
      <c r="R130" s="108">
        <f t="shared" si="21"/>
        <v>2557954</v>
      </c>
      <c r="S130" s="136">
        <f t="shared" si="18"/>
        <v>255795.40000000002</v>
      </c>
      <c r="T130" s="136">
        <f t="shared" si="19"/>
        <v>48601.126000000004</v>
      </c>
      <c r="U130" s="136">
        <f t="shared" si="22"/>
        <v>2862351</v>
      </c>
      <c r="V130" s="136">
        <f t="shared" si="23"/>
        <v>0</v>
      </c>
    </row>
    <row r="131" spans="1:22" ht="15.6" customHeight="1">
      <c r="A131" s="163" t="s">
        <v>662</v>
      </c>
      <c r="B131" s="6">
        <v>39582655</v>
      </c>
      <c r="C131" s="6" t="s">
        <v>330</v>
      </c>
      <c r="D131" s="6" t="s">
        <v>331</v>
      </c>
      <c r="E131" s="6" t="s">
        <v>60</v>
      </c>
      <c r="F131" s="6" t="s">
        <v>146</v>
      </c>
      <c r="G131" s="6" t="s">
        <v>191</v>
      </c>
      <c r="H131" s="6" t="s">
        <v>14</v>
      </c>
      <c r="I131" s="61"/>
      <c r="J131" s="6">
        <v>30</v>
      </c>
      <c r="K131" s="164">
        <v>2465868</v>
      </c>
      <c r="L131" s="165">
        <v>2557954.36</v>
      </c>
      <c r="M131" s="166">
        <f t="shared" ref="M131:M194" si="24">+L131*10%</f>
        <v>255795.43599999999</v>
      </c>
      <c r="N131" s="166">
        <f t="shared" ref="N131:N194" si="25">+M131*19%</f>
        <v>48601.132839999998</v>
      </c>
      <c r="O131" s="166">
        <f t="shared" ref="O131:O194" si="26">+L131+M131+N131</f>
        <v>2862350.9288400002</v>
      </c>
      <c r="P131" s="166">
        <f t="shared" si="20"/>
        <v>2862351</v>
      </c>
      <c r="Q131" s="172"/>
      <c r="R131" s="108">
        <f t="shared" si="21"/>
        <v>2557954</v>
      </c>
      <c r="S131" s="136">
        <f t="shared" ref="S131:S194" si="27">+R131*10%</f>
        <v>255795.40000000002</v>
      </c>
      <c r="T131" s="136">
        <f t="shared" ref="T131:T194" si="28">+S131*19%</f>
        <v>48601.126000000004</v>
      </c>
      <c r="U131" s="136">
        <f t="shared" si="22"/>
        <v>2862351</v>
      </c>
      <c r="V131" s="136">
        <f t="shared" si="23"/>
        <v>0</v>
      </c>
    </row>
    <row r="132" spans="1:22" ht="15.6" customHeight="1">
      <c r="A132" s="163" t="s">
        <v>662</v>
      </c>
      <c r="B132" s="6">
        <v>52937650</v>
      </c>
      <c r="C132" s="6" t="s">
        <v>296</v>
      </c>
      <c r="D132" s="6" t="s">
        <v>296</v>
      </c>
      <c r="E132" s="6" t="s">
        <v>299</v>
      </c>
      <c r="F132" s="6" t="s">
        <v>300</v>
      </c>
      <c r="G132" s="6" t="s">
        <v>191</v>
      </c>
      <c r="H132" s="6" t="s">
        <v>14</v>
      </c>
      <c r="I132" s="61"/>
      <c r="J132" s="6">
        <v>30</v>
      </c>
      <c r="K132" s="164">
        <v>2465868</v>
      </c>
      <c r="L132" s="165">
        <v>2557954.36</v>
      </c>
      <c r="M132" s="166">
        <f t="shared" si="24"/>
        <v>255795.43599999999</v>
      </c>
      <c r="N132" s="166">
        <f t="shared" si="25"/>
        <v>48601.132839999998</v>
      </c>
      <c r="O132" s="166">
        <f t="shared" si="26"/>
        <v>2862350.9288400002</v>
      </c>
      <c r="P132" s="166">
        <f t="shared" si="20"/>
        <v>2862351</v>
      </c>
      <c r="Q132" s="172"/>
      <c r="R132" s="108">
        <f t="shared" si="21"/>
        <v>2557954</v>
      </c>
      <c r="S132" s="136">
        <f t="shared" si="27"/>
        <v>255795.40000000002</v>
      </c>
      <c r="T132" s="136">
        <f t="shared" si="28"/>
        <v>48601.126000000004</v>
      </c>
      <c r="U132" s="136">
        <f t="shared" si="22"/>
        <v>2862351</v>
      </c>
      <c r="V132" s="136">
        <f t="shared" si="23"/>
        <v>0</v>
      </c>
    </row>
    <row r="133" spans="1:22" ht="15.6" customHeight="1">
      <c r="A133" s="163" t="s">
        <v>662</v>
      </c>
      <c r="B133" s="6">
        <v>1002269813</v>
      </c>
      <c r="C133" s="6" t="s">
        <v>15</v>
      </c>
      <c r="D133" s="6" t="s">
        <v>22</v>
      </c>
      <c r="E133" s="6" t="s">
        <v>23</v>
      </c>
      <c r="F133" s="6" t="s">
        <v>24</v>
      </c>
      <c r="G133" s="6" t="s">
        <v>191</v>
      </c>
      <c r="H133" s="6" t="s">
        <v>14</v>
      </c>
      <c r="I133" s="61"/>
      <c r="J133" s="6">
        <v>30</v>
      </c>
      <c r="K133" s="164">
        <v>2465868</v>
      </c>
      <c r="L133" s="165">
        <v>2557954.36</v>
      </c>
      <c r="M133" s="166">
        <f t="shared" si="24"/>
        <v>255795.43599999999</v>
      </c>
      <c r="N133" s="166">
        <f t="shared" si="25"/>
        <v>48601.132839999998</v>
      </c>
      <c r="O133" s="166">
        <f t="shared" si="26"/>
        <v>2862350.9288400002</v>
      </c>
      <c r="P133" s="166">
        <f t="shared" si="20"/>
        <v>2862351</v>
      </c>
      <c r="Q133" s="172"/>
      <c r="R133" s="108">
        <f t="shared" si="21"/>
        <v>2557954</v>
      </c>
      <c r="S133" s="136">
        <f t="shared" si="27"/>
        <v>255795.40000000002</v>
      </c>
      <c r="T133" s="136">
        <f t="shared" si="28"/>
        <v>48601.126000000004</v>
      </c>
      <c r="U133" s="136">
        <f t="shared" si="22"/>
        <v>2862351</v>
      </c>
      <c r="V133" s="136">
        <f t="shared" si="23"/>
        <v>0</v>
      </c>
    </row>
    <row r="134" spans="1:22" ht="15.6" customHeight="1">
      <c r="A134" s="163" t="s">
        <v>662</v>
      </c>
      <c r="B134" s="6">
        <v>1024500166</v>
      </c>
      <c r="C134" s="6" t="s">
        <v>388</v>
      </c>
      <c r="D134" s="6" t="s">
        <v>52</v>
      </c>
      <c r="E134" s="6" t="s">
        <v>47</v>
      </c>
      <c r="F134" s="6" t="s">
        <v>389</v>
      </c>
      <c r="G134" s="6" t="s">
        <v>191</v>
      </c>
      <c r="H134" s="6" t="s">
        <v>14</v>
      </c>
      <c r="I134" s="61"/>
      <c r="J134" s="6">
        <v>30</v>
      </c>
      <c r="K134" s="164">
        <v>2465868</v>
      </c>
      <c r="L134" s="165">
        <v>2557954.36</v>
      </c>
      <c r="M134" s="166">
        <f t="shared" si="24"/>
        <v>255795.43599999999</v>
      </c>
      <c r="N134" s="166">
        <f t="shared" si="25"/>
        <v>48601.132839999998</v>
      </c>
      <c r="O134" s="166">
        <f t="shared" si="26"/>
        <v>2862350.9288400002</v>
      </c>
      <c r="P134" s="166">
        <f t="shared" si="20"/>
        <v>2862351</v>
      </c>
      <c r="Q134" s="172"/>
      <c r="R134" s="108">
        <f t="shared" si="21"/>
        <v>2557954</v>
      </c>
      <c r="S134" s="136">
        <f t="shared" si="27"/>
        <v>255795.40000000002</v>
      </c>
      <c r="T134" s="136">
        <f t="shared" si="28"/>
        <v>48601.126000000004</v>
      </c>
      <c r="U134" s="136">
        <f t="shared" si="22"/>
        <v>2862351</v>
      </c>
      <c r="V134" s="136">
        <f t="shared" si="23"/>
        <v>0</v>
      </c>
    </row>
    <row r="135" spans="1:22" ht="15.6" customHeight="1">
      <c r="A135" s="163" t="s">
        <v>662</v>
      </c>
      <c r="B135" s="6">
        <v>1024549825</v>
      </c>
      <c r="C135" s="6" t="s">
        <v>266</v>
      </c>
      <c r="D135" s="6" t="s">
        <v>65</v>
      </c>
      <c r="E135" s="6" t="s">
        <v>112</v>
      </c>
      <c r="F135" s="6" t="s">
        <v>322</v>
      </c>
      <c r="G135" s="6" t="s">
        <v>191</v>
      </c>
      <c r="H135" s="6" t="s">
        <v>354</v>
      </c>
      <c r="I135" s="61"/>
      <c r="J135" s="167">
        <v>29</v>
      </c>
      <c r="K135" s="164">
        <v>2465868</v>
      </c>
      <c r="L135" s="165">
        <v>2557954.36</v>
      </c>
      <c r="M135" s="166">
        <f t="shared" si="24"/>
        <v>255795.43599999999</v>
      </c>
      <c r="N135" s="166">
        <f t="shared" si="25"/>
        <v>48601.132839999998</v>
      </c>
      <c r="O135" s="166">
        <f t="shared" si="26"/>
        <v>2862350.9288400002</v>
      </c>
      <c r="P135" s="166">
        <f t="shared" si="20"/>
        <v>2766939</v>
      </c>
      <c r="Q135" s="168" t="s">
        <v>861</v>
      </c>
      <c r="R135" s="108">
        <f t="shared" si="21"/>
        <v>2472689</v>
      </c>
      <c r="S135" s="136">
        <f t="shared" si="27"/>
        <v>247268.90000000002</v>
      </c>
      <c r="T135" s="136">
        <f t="shared" si="28"/>
        <v>46981.091000000008</v>
      </c>
      <c r="U135" s="136">
        <f t="shared" si="22"/>
        <v>2766939</v>
      </c>
      <c r="V135" s="136">
        <f t="shared" si="23"/>
        <v>0</v>
      </c>
    </row>
    <row r="136" spans="1:22" ht="15.6" customHeight="1">
      <c r="A136" s="163" t="s">
        <v>662</v>
      </c>
      <c r="B136" s="6">
        <v>1026256911</v>
      </c>
      <c r="C136" s="6" t="s">
        <v>157</v>
      </c>
      <c r="D136" s="6" t="s">
        <v>158</v>
      </c>
      <c r="E136" s="6" t="s">
        <v>159</v>
      </c>
      <c r="F136" s="6" t="s">
        <v>160</v>
      </c>
      <c r="G136" s="6" t="s">
        <v>191</v>
      </c>
      <c r="H136" s="6" t="s">
        <v>14</v>
      </c>
      <c r="I136" s="61"/>
      <c r="J136" s="6">
        <v>30</v>
      </c>
      <c r="K136" s="164">
        <v>2465868</v>
      </c>
      <c r="L136" s="165">
        <v>2557954.36</v>
      </c>
      <c r="M136" s="166">
        <f t="shared" si="24"/>
        <v>255795.43599999999</v>
      </c>
      <c r="N136" s="166">
        <f t="shared" si="25"/>
        <v>48601.132839999998</v>
      </c>
      <c r="O136" s="166">
        <f t="shared" si="26"/>
        <v>2862350.9288400002</v>
      </c>
      <c r="P136" s="166">
        <f t="shared" si="20"/>
        <v>2862351</v>
      </c>
      <c r="Q136" s="172"/>
      <c r="R136" s="108">
        <f t="shared" si="21"/>
        <v>2557954</v>
      </c>
      <c r="S136" s="136">
        <f t="shared" si="27"/>
        <v>255795.40000000002</v>
      </c>
      <c r="T136" s="136">
        <f t="shared" si="28"/>
        <v>48601.126000000004</v>
      </c>
      <c r="U136" s="136">
        <f t="shared" si="22"/>
        <v>2862351</v>
      </c>
      <c r="V136" s="136">
        <f t="shared" si="23"/>
        <v>0</v>
      </c>
    </row>
    <row r="137" spans="1:22" ht="15.6" customHeight="1">
      <c r="A137" s="163" t="s">
        <v>662</v>
      </c>
      <c r="B137" s="6">
        <v>1031120358</v>
      </c>
      <c r="C137" s="6" t="s">
        <v>378</v>
      </c>
      <c r="D137" s="6" t="s">
        <v>256</v>
      </c>
      <c r="E137" s="6" t="s">
        <v>387</v>
      </c>
      <c r="F137" s="6" t="s">
        <v>322</v>
      </c>
      <c r="G137" s="6" t="s">
        <v>191</v>
      </c>
      <c r="H137" s="6" t="s">
        <v>14</v>
      </c>
      <c r="I137" s="61"/>
      <c r="J137" s="6">
        <v>30</v>
      </c>
      <c r="K137" s="164">
        <v>2465868</v>
      </c>
      <c r="L137" s="165">
        <v>2557954.36</v>
      </c>
      <c r="M137" s="166">
        <f t="shared" si="24"/>
        <v>255795.43599999999</v>
      </c>
      <c r="N137" s="166">
        <f t="shared" si="25"/>
        <v>48601.132839999998</v>
      </c>
      <c r="O137" s="166">
        <f t="shared" si="26"/>
        <v>2862350.9288400002</v>
      </c>
      <c r="P137" s="166">
        <f t="shared" si="20"/>
        <v>2862351</v>
      </c>
      <c r="Q137" s="172"/>
      <c r="R137" s="108">
        <f t="shared" si="21"/>
        <v>2557954</v>
      </c>
      <c r="S137" s="136">
        <f t="shared" si="27"/>
        <v>255795.40000000002</v>
      </c>
      <c r="T137" s="136">
        <f t="shared" si="28"/>
        <v>48601.126000000004</v>
      </c>
      <c r="U137" s="136">
        <f t="shared" si="22"/>
        <v>2862351</v>
      </c>
      <c r="V137" s="136">
        <f t="shared" si="23"/>
        <v>0</v>
      </c>
    </row>
    <row r="138" spans="1:22" ht="15.6" customHeight="1">
      <c r="A138" s="163" t="s">
        <v>662</v>
      </c>
      <c r="B138" s="6">
        <v>79597465</v>
      </c>
      <c r="C138" s="6" t="s">
        <v>242</v>
      </c>
      <c r="D138" s="6" t="s">
        <v>243</v>
      </c>
      <c r="E138" s="6" t="s">
        <v>164</v>
      </c>
      <c r="F138" s="6" t="s">
        <v>244</v>
      </c>
      <c r="G138" s="6" t="s">
        <v>13</v>
      </c>
      <c r="H138" s="6" t="s">
        <v>14</v>
      </c>
      <c r="I138" s="61"/>
      <c r="J138" s="6">
        <v>30</v>
      </c>
      <c r="K138" s="164">
        <v>2465868</v>
      </c>
      <c r="L138" s="165">
        <v>2557954.36</v>
      </c>
      <c r="M138" s="166">
        <f t="shared" si="24"/>
        <v>255795.43599999999</v>
      </c>
      <c r="N138" s="166">
        <f t="shared" si="25"/>
        <v>48601.132839999998</v>
      </c>
      <c r="O138" s="166">
        <f t="shared" si="26"/>
        <v>2862350.9288400002</v>
      </c>
      <c r="P138" s="166">
        <f t="shared" si="20"/>
        <v>2862351</v>
      </c>
      <c r="Q138" s="172"/>
      <c r="R138" s="108">
        <f t="shared" si="21"/>
        <v>2557954</v>
      </c>
      <c r="S138" s="136">
        <f t="shared" si="27"/>
        <v>255795.40000000002</v>
      </c>
      <c r="T138" s="136">
        <f t="shared" si="28"/>
        <v>48601.126000000004</v>
      </c>
      <c r="U138" s="136">
        <f t="shared" si="22"/>
        <v>2862351</v>
      </c>
      <c r="V138" s="136">
        <f t="shared" si="23"/>
        <v>0</v>
      </c>
    </row>
    <row r="139" spans="1:22" ht="15.6" customHeight="1">
      <c r="A139" s="163" t="s">
        <v>662</v>
      </c>
      <c r="B139" s="6">
        <v>1022985784</v>
      </c>
      <c r="C139" s="6" t="s">
        <v>245</v>
      </c>
      <c r="D139" s="6" t="s">
        <v>115</v>
      </c>
      <c r="E139" s="6" t="s">
        <v>246</v>
      </c>
      <c r="F139" s="6" t="s">
        <v>247</v>
      </c>
      <c r="G139" s="6" t="s">
        <v>13</v>
      </c>
      <c r="H139" s="6" t="s">
        <v>14</v>
      </c>
      <c r="I139" s="61"/>
      <c r="J139" s="6">
        <v>30</v>
      </c>
      <c r="K139" s="164">
        <v>2465868</v>
      </c>
      <c r="L139" s="165">
        <v>2557954.36</v>
      </c>
      <c r="M139" s="166">
        <f t="shared" si="24"/>
        <v>255795.43599999999</v>
      </c>
      <c r="N139" s="166">
        <f t="shared" si="25"/>
        <v>48601.132839999998</v>
      </c>
      <c r="O139" s="166">
        <f t="shared" si="26"/>
        <v>2862350.9288400002</v>
      </c>
      <c r="P139" s="166">
        <f t="shared" si="20"/>
        <v>2862351</v>
      </c>
      <c r="Q139" s="172"/>
      <c r="R139" s="108">
        <f t="shared" si="21"/>
        <v>2557954</v>
      </c>
      <c r="S139" s="136">
        <f t="shared" si="27"/>
        <v>255795.40000000002</v>
      </c>
      <c r="T139" s="136">
        <f t="shared" si="28"/>
        <v>48601.126000000004</v>
      </c>
      <c r="U139" s="136">
        <f t="shared" si="22"/>
        <v>2862351</v>
      </c>
      <c r="V139" s="136">
        <f t="shared" si="23"/>
        <v>0</v>
      </c>
    </row>
    <row r="140" spans="1:22" ht="15.6" customHeight="1">
      <c r="A140" s="163" t="s">
        <v>662</v>
      </c>
      <c r="B140" s="6">
        <v>52554338</v>
      </c>
      <c r="C140" s="6" t="s">
        <v>154</v>
      </c>
      <c r="D140" s="6" t="s">
        <v>155</v>
      </c>
      <c r="E140" s="6" t="s">
        <v>156</v>
      </c>
      <c r="F140" s="6" t="s">
        <v>128</v>
      </c>
      <c r="G140" s="6" t="s">
        <v>45</v>
      </c>
      <c r="H140" s="6" t="s">
        <v>14</v>
      </c>
      <c r="I140" s="61"/>
      <c r="J140" s="6">
        <v>30</v>
      </c>
      <c r="K140" s="164">
        <v>2465868</v>
      </c>
      <c r="L140" s="165">
        <v>2557954.36</v>
      </c>
      <c r="M140" s="166">
        <f t="shared" si="24"/>
        <v>255795.43599999999</v>
      </c>
      <c r="N140" s="166">
        <f t="shared" si="25"/>
        <v>48601.132839999998</v>
      </c>
      <c r="O140" s="166">
        <f t="shared" si="26"/>
        <v>2862350.9288400002</v>
      </c>
      <c r="P140" s="166">
        <f t="shared" si="20"/>
        <v>2862351</v>
      </c>
      <c r="Q140" s="172"/>
      <c r="R140" s="108">
        <f t="shared" si="21"/>
        <v>2557954</v>
      </c>
      <c r="S140" s="136">
        <f t="shared" si="27"/>
        <v>255795.40000000002</v>
      </c>
      <c r="T140" s="136">
        <f t="shared" si="28"/>
        <v>48601.126000000004</v>
      </c>
      <c r="U140" s="136">
        <f t="shared" si="22"/>
        <v>2862351</v>
      </c>
      <c r="V140" s="136">
        <f t="shared" si="23"/>
        <v>0</v>
      </c>
    </row>
    <row r="141" spans="1:22" ht="15.6" customHeight="1">
      <c r="A141" s="163" t="s">
        <v>663</v>
      </c>
      <c r="B141" s="6">
        <v>21147562</v>
      </c>
      <c r="C141" s="6" t="s">
        <v>35</v>
      </c>
      <c r="D141" s="6" t="s">
        <v>291</v>
      </c>
      <c r="E141" s="6" t="s">
        <v>409</v>
      </c>
      <c r="F141" s="6"/>
      <c r="G141" s="6" t="s">
        <v>191</v>
      </c>
      <c r="H141" s="6" t="s">
        <v>393</v>
      </c>
      <c r="I141" s="61"/>
      <c r="J141" s="6">
        <v>30</v>
      </c>
      <c r="K141" s="164">
        <v>2465868</v>
      </c>
      <c r="L141" s="165">
        <v>2557954.36</v>
      </c>
      <c r="M141" s="166">
        <f t="shared" si="24"/>
        <v>255795.43599999999</v>
      </c>
      <c r="N141" s="166">
        <f t="shared" si="25"/>
        <v>48601.132839999998</v>
      </c>
      <c r="O141" s="166">
        <f t="shared" si="26"/>
        <v>2862350.9288400002</v>
      </c>
      <c r="P141" s="166">
        <f t="shared" si="20"/>
        <v>2862351</v>
      </c>
      <c r="Q141" s="172"/>
      <c r="R141" s="108">
        <f t="shared" si="21"/>
        <v>2557954</v>
      </c>
      <c r="S141" s="136">
        <f t="shared" si="27"/>
        <v>255795.40000000002</v>
      </c>
      <c r="T141" s="136">
        <f t="shared" si="28"/>
        <v>48601.126000000004</v>
      </c>
      <c r="U141" s="136">
        <f t="shared" si="22"/>
        <v>2862351</v>
      </c>
      <c r="V141" s="136">
        <f t="shared" si="23"/>
        <v>0</v>
      </c>
    </row>
    <row r="142" spans="1:22" ht="15.6" customHeight="1">
      <c r="A142" s="163" t="s">
        <v>663</v>
      </c>
      <c r="B142" s="6">
        <v>52286356</v>
      </c>
      <c r="C142" s="6" t="s">
        <v>415</v>
      </c>
      <c r="D142" s="6" t="s">
        <v>263</v>
      </c>
      <c r="E142" s="6" t="s">
        <v>416</v>
      </c>
      <c r="F142" s="6"/>
      <c r="G142" s="6" t="s">
        <v>191</v>
      </c>
      <c r="H142" s="6" t="s">
        <v>411</v>
      </c>
      <c r="I142" s="61"/>
      <c r="J142" s="167">
        <v>28</v>
      </c>
      <c r="K142" s="164">
        <v>2465868</v>
      </c>
      <c r="L142" s="165">
        <v>2557954.36</v>
      </c>
      <c r="M142" s="166">
        <f t="shared" si="24"/>
        <v>255795.43599999999</v>
      </c>
      <c r="N142" s="166">
        <f t="shared" si="25"/>
        <v>48601.132839999998</v>
      </c>
      <c r="O142" s="166">
        <f t="shared" si="26"/>
        <v>2862350.9288400002</v>
      </c>
      <c r="P142" s="166">
        <f t="shared" si="20"/>
        <v>2671528</v>
      </c>
      <c r="Q142" s="168" t="s">
        <v>862</v>
      </c>
      <c r="R142" s="108">
        <f t="shared" si="21"/>
        <v>2387424</v>
      </c>
      <c r="S142" s="136">
        <f t="shared" si="27"/>
        <v>238742.40000000002</v>
      </c>
      <c r="T142" s="136">
        <f t="shared" si="28"/>
        <v>45361.056000000004</v>
      </c>
      <c r="U142" s="136">
        <f t="shared" si="22"/>
        <v>2671527</v>
      </c>
      <c r="V142" s="136">
        <f t="shared" si="23"/>
        <v>-1</v>
      </c>
    </row>
    <row r="143" spans="1:22" ht="15.6" customHeight="1">
      <c r="A143" s="163" t="s">
        <v>667</v>
      </c>
      <c r="B143" s="6">
        <v>52389391</v>
      </c>
      <c r="C143" s="6" t="s">
        <v>194</v>
      </c>
      <c r="D143" s="6" t="s">
        <v>195</v>
      </c>
      <c r="E143" s="6" t="s">
        <v>196</v>
      </c>
      <c r="F143" s="6" t="s">
        <v>53</v>
      </c>
      <c r="G143" s="6" t="s">
        <v>191</v>
      </c>
      <c r="H143" s="6" t="s">
        <v>14</v>
      </c>
      <c r="I143" s="61"/>
      <c r="J143" s="6">
        <v>30</v>
      </c>
      <c r="K143" s="164">
        <v>2465868</v>
      </c>
      <c r="L143" s="165">
        <v>2557954.36</v>
      </c>
      <c r="M143" s="166">
        <f t="shared" si="24"/>
        <v>255795.43599999999</v>
      </c>
      <c r="N143" s="166">
        <f t="shared" si="25"/>
        <v>48601.132839999998</v>
      </c>
      <c r="O143" s="166">
        <f t="shared" si="26"/>
        <v>2862350.9288400002</v>
      </c>
      <c r="P143" s="166">
        <f t="shared" si="20"/>
        <v>2862351</v>
      </c>
      <c r="Q143" s="172"/>
      <c r="R143" s="108">
        <f t="shared" si="21"/>
        <v>2557954</v>
      </c>
      <c r="S143" s="136">
        <f t="shared" si="27"/>
        <v>255795.40000000002</v>
      </c>
      <c r="T143" s="136">
        <f t="shared" si="28"/>
        <v>48601.126000000004</v>
      </c>
      <c r="U143" s="136">
        <f t="shared" si="22"/>
        <v>2862351</v>
      </c>
      <c r="V143" s="136">
        <f t="shared" si="23"/>
        <v>0</v>
      </c>
    </row>
    <row r="144" spans="1:22" ht="15.6" customHeight="1">
      <c r="A144" s="163" t="s">
        <v>663</v>
      </c>
      <c r="B144" s="6">
        <v>52413758</v>
      </c>
      <c r="C144" s="6" t="s">
        <v>166</v>
      </c>
      <c r="D144" s="6" t="s">
        <v>863</v>
      </c>
      <c r="E144" s="6" t="s">
        <v>864</v>
      </c>
      <c r="F144" s="6" t="s">
        <v>47</v>
      </c>
      <c r="G144" s="6" t="s">
        <v>410</v>
      </c>
      <c r="H144" s="6"/>
      <c r="I144" s="61"/>
      <c r="J144" s="167">
        <v>2</v>
      </c>
      <c r="K144" s="164">
        <v>2465868</v>
      </c>
      <c r="L144" s="165">
        <v>2557954.36</v>
      </c>
      <c r="M144" s="166">
        <f t="shared" si="24"/>
        <v>255795.43599999999</v>
      </c>
      <c r="N144" s="166">
        <f t="shared" si="25"/>
        <v>48601.132839999998</v>
      </c>
      <c r="O144" s="166">
        <f t="shared" si="26"/>
        <v>2862350.9288400002</v>
      </c>
      <c r="P144" s="166">
        <f t="shared" si="20"/>
        <v>190823</v>
      </c>
      <c r="Q144" s="173" t="s">
        <v>865</v>
      </c>
      <c r="R144" s="108">
        <f t="shared" si="21"/>
        <v>170530</v>
      </c>
      <c r="S144" s="136">
        <f t="shared" si="27"/>
        <v>17053</v>
      </c>
      <c r="T144" s="136">
        <f t="shared" si="28"/>
        <v>3240.07</v>
      </c>
      <c r="U144" s="136">
        <f t="shared" si="22"/>
        <v>190823</v>
      </c>
      <c r="V144" s="136">
        <f t="shared" si="23"/>
        <v>0</v>
      </c>
    </row>
    <row r="145" spans="1:22" ht="15.6" customHeight="1">
      <c r="A145" s="163" t="s">
        <v>663</v>
      </c>
      <c r="B145" s="6">
        <v>52822662</v>
      </c>
      <c r="C145" s="6" t="s">
        <v>212</v>
      </c>
      <c r="D145" s="6" t="s">
        <v>257</v>
      </c>
      <c r="E145" s="6" t="s">
        <v>105</v>
      </c>
      <c r="F145" s="6" t="s">
        <v>417</v>
      </c>
      <c r="G145" s="6" t="s">
        <v>191</v>
      </c>
      <c r="H145" s="6" t="s">
        <v>411</v>
      </c>
      <c r="I145" s="61"/>
      <c r="J145" s="6">
        <v>30</v>
      </c>
      <c r="K145" s="164">
        <v>2465868</v>
      </c>
      <c r="L145" s="165">
        <v>2557954.36</v>
      </c>
      <c r="M145" s="166">
        <f t="shared" si="24"/>
        <v>255795.43599999999</v>
      </c>
      <c r="N145" s="166">
        <f t="shared" si="25"/>
        <v>48601.132839999998</v>
      </c>
      <c r="O145" s="166">
        <f t="shared" si="26"/>
        <v>2862350.9288400002</v>
      </c>
      <c r="P145" s="166">
        <f t="shared" si="20"/>
        <v>2862351</v>
      </c>
      <c r="Q145" s="172"/>
      <c r="R145" s="108">
        <f t="shared" si="21"/>
        <v>2557954</v>
      </c>
      <c r="S145" s="136">
        <f t="shared" si="27"/>
        <v>255795.40000000002</v>
      </c>
      <c r="T145" s="136">
        <f t="shared" si="28"/>
        <v>48601.126000000004</v>
      </c>
      <c r="U145" s="136">
        <f t="shared" si="22"/>
        <v>2862351</v>
      </c>
      <c r="V145" s="136">
        <f t="shared" si="23"/>
        <v>0</v>
      </c>
    </row>
    <row r="146" spans="1:22" ht="15.6" customHeight="1" thickBot="1">
      <c r="A146" s="163" t="s">
        <v>663</v>
      </c>
      <c r="B146" s="6">
        <v>1019060189</v>
      </c>
      <c r="C146" s="6" t="s">
        <v>181</v>
      </c>
      <c r="D146" s="6" t="s">
        <v>182</v>
      </c>
      <c r="E146" s="6" t="s">
        <v>53</v>
      </c>
      <c r="F146" s="6" t="s">
        <v>183</v>
      </c>
      <c r="G146" s="6" t="s">
        <v>191</v>
      </c>
      <c r="H146" s="6" t="s">
        <v>14</v>
      </c>
      <c r="I146" s="61"/>
      <c r="J146" s="167">
        <v>28</v>
      </c>
      <c r="K146" s="164">
        <v>2465868</v>
      </c>
      <c r="L146" s="165">
        <v>2557954.36</v>
      </c>
      <c r="M146" s="166">
        <f t="shared" si="24"/>
        <v>255795.43599999999</v>
      </c>
      <c r="N146" s="166">
        <f t="shared" si="25"/>
        <v>48601.132839999998</v>
      </c>
      <c r="O146" s="166">
        <f t="shared" si="26"/>
        <v>2862350.9288400002</v>
      </c>
      <c r="P146" s="166">
        <f t="shared" si="20"/>
        <v>2671528</v>
      </c>
      <c r="Q146" s="168" t="s">
        <v>866</v>
      </c>
      <c r="R146" s="108">
        <f t="shared" si="21"/>
        <v>2387424</v>
      </c>
      <c r="S146" s="136">
        <f t="shared" si="27"/>
        <v>238742.40000000002</v>
      </c>
      <c r="T146" s="136">
        <f t="shared" si="28"/>
        <v>45361.056000000004</v>
      </c>
      <c r="U146" s="136">
        <f t="shared" si="22"/>
        <v>2671527</v>
      </c>
      <c r="V146" s="136">
        <f t="shared" si="23"/>
        <v>-1</v>
      </c>
    </row>
    <row r="147" spans="1:22" ht="15.6" customHeight="1">
      <c r="A147" s="163" t="s">
        <v>663</v>
      </c>
      <c r="B147" s="6">
        <v>1013583198</v>
      </c>
      <c r="C147" s="6" t="s">
        <v>373</v>
      </c>
      <c r="D147" s="6" t="s">
        <v>94</v>
      </c>
      <c r="E147" s="6" t="s">
        <v>836</v>
      </c>
      <c r="F147" s="6" t="s">
        <v>265</v>
      </c>
      <c r="G147" s="6" t="s">
        <v>410</v>
      </c>
      <c r="H147" s="159">
        <v>45385</v>
      </c>
      <c r="I147" s="61"/>
      <c r="J147" s="167">
        <v>2</v>
      </c>
      <c r="K147" s="164">
        <v>2465868</v>
      </c>
      <c r="L147" s="165">
        <v>2557954.36</v>
      </c>
      <c r="M147" s="166">
        <f t="shared" si="24"/>
        <v>255795.43599999999</v>
      </c>
      <c r="N147" s="166">
        <f t="shared" si="25"/>
        <v>48601.132839999998</v>
      </c>
      <c r="O147" s="166">
        <f t="shared" si="26"/>
        <v>2862350.9288400002</v>
      </c>
      <c r="P147" s="166">
        <f t="shared" si="20"/>
        <v>190823</v>
      </c>
      <c r="Q147" s="169" t="s">
        <v>867</v>
      </c>
      <c r="R147" s="108">
        <f t="shared" si="21"/>
        <v>170530</v>
      </c>
      <c r="S147" s="136">
        <f t="shared" si="27"/>
        <v>17053</v>
      </c>
      <c r="T147" s="136">
        <f t="shared" si="28"/>
        <v>3240.07</v>
      </c>
      <c r="U147" s="136">
        <f t="shared" si="22"/>
        <v>190823</v>
      </c>
      <c r="V147" s="136">
        <f t="shared" si="23"/>
        <v>0</v>
      </c>
    </row>
    <row r="148" spans="1:22" ht="15.6" customHeight="1">
      <c r="A148" s="163" t="s">
        <v>663</v>
      </c>
      <c r="B148" s="6">
        <v>1020807133</v>
      </c>
      <c r="C148" s="6" t="s">
        <v>367</v>
      </c>
      <c r="D148" s="6" t="s">
        <v>200</v>
      </c>
      <c r="E148" s="6" t="s">
        <v>233</v>
      </c>
      <c r="F148" s="6" t="s">
        <v>369</v>
      </c>
      <c r="G148" s="6" t="s">
        <v>191</v>
      </c>
      <c r="H148" s="6" t="s">
        <v>354</v>
      </c>
      <c r="I148" s="61"/>
      <c r="J148" s="167">
        <v>28</v>
      </c>
      <c r="K148" s="164">
        <v>2465868</v>
      </c>
      <c r="L148" s="165">
        <v>2557954.36</v>
      </c>
      <c r="M148" s="166">
        <f t="shared" si="24"/>
        <v>255795.43599999999</v>
      </c>
      <c r="N148" s="166">
        <f t="shared" si="25"/>
        <v>48601.132839999998</v>
      </c>
      <c r="O148" s="166">
        <f t="shared" si="26"/>
        <v>2862350.9288400002</v>
      </c>
      <c r="P148" s="166">
        <f t="shared" si="20"/>
        <v>2671528</v>
      </c>
      <c r="Q148" s="168" t="s">
        <v>868</v>
      </c>
      <c r="R148" s="108">
        <f t="shared" si="21"/>
        <v>2387424</v>
      </c>
      <c r="S148" s="136">
        <f t="shared" si="27"/>
        <v>238742.40000000002</v>
      </c>
      <c r="T148" s="136">
        <f t="shared" si="28"/>
        <v>45361.056000000004</v>
      </c>
      <c r="U148" s="136">
        <f t="shared" si="22"/>
        <v>2671527</v>
      </c>
      <c r="V148" s="136">
        <f t="shared" si="23"/>
        <v>-1</v>
      </c>
    </row>
    <row r="149" spans="1:22" ht="15.6" customHeight="1">
      <c r="A149" s="163" t="s">
        <v>663</v>
      </c>
      <c r="B149" s="6">
        <v>52413758</v>
      </c>
      <c r="C149" s="6" t="s">
        <v>166</v>
      </c>
      <c r="D149" s="6" t="s">
        <v>863</v>
      </c>
      <c r="E149" s="6" t="s">
        <v>864</v>
      </c>
      <c r="F149" s="6" t="s">
        <v>47</v>
      </c>
      <c r="G149" s="6" t="s">
        <v>410</v>
      </c>
      <c r="H149" s="6"/>
      <c r="I149" s="61"/>
      <c r="J149" s="167">
        <v>2</v>
      </c>
      <c r="K149" s="164">
        <v>2465868</v>
      </c>
      <c r="L149" s="165">
        <v>2557954.36</v>
      </c>
      <c r="M149" s="166">
        <f t="shared" si="24"/>
        <v>255795.43599999999</v>
      </c>
      <c r="N149" s="166">
        <f t="shared" si="25"/>
        <v>48601.132839999998</v>
      </c>
      <c r="O149" s="166">
        <f t="shared" si="26"/>
        <v>2862350.9288400002</v>
      </c>
      <c r="P149" s="166">
        <f t="shared" si="20"/>
        <v>190823</v>
      </c>
      <c r="Q149" s="169" t="s">
        <v>869</v>
      </c>
      <c r="R149" s="108">
        <f t="shared" si="21"/>
        <v>170530</v>
      </c>
      <c r="S149" s="136">
        <f t="shared" si="27"/>
        <v>17053</v>
      </c>
      <c r="T149" s="136">
        <f t="shared" si="28"/>
        <v>3240.07</v>
      </c>
      <c r="U149" s="136">
        <f t="shared" si="22"/>
        <v>190823</v>
      </c>
      <c r="V149" s="136">
        <f t="shared" si="23"/>
        <v>0</v>
      </c>
    </row>
    <row r="150" spans="1:22" ht="15.6" customHeight="1">
      <c r="A150" s="163" t="s">
        <v>663</v>
      </c>
      <c r="B150" s="6">
        <v>1022990341</v>
      </c>
      <c r="C150" s="6" t="s">
        <v>339</v>
      </c>
      <c r="D150" s="6" t="s">
        <v>28</v>
      </c>
      <c r="E150" s="6" t="s">
        <v>340</v>
      </c>
      <c r="F150" s="6" t="s">
        <v>341</v>
      </c>
      <c r="G150" s="6" t="s">
        <v>191</v>
      </c>
      <c r="H150" s="6" t="s">
        <v>14</v>
      </c>
      <c r="I150" s="61"/>
      <c r="J150" s="6">
        <v>30</v>
      </c>
      <c r="K150" s="164">
        <v>2465868</v>
      </c>
      <c r="L150" s="165">
        <v>2557954.36</v>
      </c>
      <c r="M150" s="166">
        <f t="shared" si="24"/>
        <v>255795.43599999999</v>
      </c>
      <c r="N150" s="166">
        <f t="shared" si="25"/>
        <v>48601.132839999998</v>
      </c>
      <c r="O150" s="166">
        <f t="shared" si="26"/>
        <v>2862350.9288400002</v>
      </c>
      <c r="P150" s="166">
        <f t="shared" si="20"/>
        <v>2862351</v>
      </c>
      <c r="Q150" s="172"/>
      <c r="R150" s="108">
        <f t="shared" si="21"/>
        <v>2557954</v>
      </c>
      <c r="S150" s="136">
        <f t="shared" si="27"/>
        <v>255795.40000000002</v>
      </c>
      <c r="T150" s="136">
        <f t="shared" si="28"/>
        <v>48601.126000000004</v>
      </c>
      <c r="U150" s="136">
        <f t="shared" si="22"/>
        <v>2862351</v>
      </c>
      <c r="V150" s="136">
        <f t="shared" si="23"/>
        <v>0</v>
      </c>
    </row>
    <row r="151" spans="1:22" ht="15.6" customHeight="1">
      <c r="A151" s="163" t="s">
        <v>663</v>
      </c>
      <c r="B151" s="6">
        <v>1110579008</v>
      </c>
      <c r="C151" s="6" t="s">
        <v>316</v>
      </c>
      <c r="D151" s="6" t="s">
        <v>257</v>
      </c>
      <c r="E151" s="6" t="s">
        <v>317</v>
      </c>
      <c r="F151" s="6" t="s">
        <v>223</v>
      </c>
      <c r="G151" s="6" t="s">
        <v>191</v>
      </c>
      <c r="H151" s="6" t="s">
        <v>14</v>
      </c>
      <c r="I151" s="61"/>
      <c r="J151" s="167">
        <v>28</v>
      </c>
      <c r="K151" s="164">
        <v>2465868</v>
      </c>
      <c r="L151" s="165">
        <v>2557954.36</v>
      </c>
      <c r="M151" s="166">
        <f t="shared" si="24"/>
        <v>255795.43599999999</v>
      </c>
      <c r="N151" s="166">
        <f t="shared" si="25"/>
        <v>48601.132839999998</v>
      </c>
      <c r="O151" s="166">
        <f t="shared" si="26"/>
        <v>2862350.9288400002</v>
      </c>
      <c r="P151" s="166">
        <f t="shared" si="20"/>
        <v>2671528</v>
      </c>
      <c r="Q151" s="168" t="s">
        <v>870</v>
      </c>
      <c r="R151" s="108">
        <f t="shared" si="21"/>
        <v>2387424</v>
      </c>
      <c r="S151" s="136">
        <f t="shared" si="27"/>
        <v>238742.40000000002</v>
      </c>
      <c r="T151" s="136">
        <f t="shared" si="28"/>
        <v>45361.056000000004</v>
      </c>
      <c r="U151" s="136">
        <f t="shared" si="22"/>
        <v>2671527</v>
      </c>
      <c r="V151" s="136">
        <f t="shared" si="23"/>
        <v>-1</v>
      </c>
    </row>
    <row r="152" spans="1:22" ht="15.6" customHeight="1">
      <c r="A152" s="163" t="s">
        <v>663</v>
      </c>
      <c r="B152" s="6">
        <v>52413758</v>
      </c>
      <c r="C152" s="6" t="s">
        <v>166</v>
      </c>
      <c r="D152" s="6" t="s">
        <v>863</v>
      </c>
      <c r="E152" s="6" t="s">
        <v>864</v>
      </c>
      <c r="F152" s="6" t="s">
        <v>47</v>
      </c>
      <c r="G152" s="6" t="s">
        <v>410</v>
      </c>
      <c r="H152" s="6"/>
      <c r="I152" s="61"/>
      <c r="J152" s="167">
        <v>2</v>
      </c>
      <c r="K152" s="164">
        <v>2465868</v>
      </c>
      <c r="L152" s="165">
        <v>2557954.36</v>
      </c>
      <c r="M152" s="166">
        <f t="shared" si="24"/>
        <v>255795.43599999999</v>
      </c>
      <c r="N152" s="166">
        <f t="shared" si="25"/>
        <v>48601.132839999998</v>
      </c>
      <c r="O152" s="166">
        <f t="shared" si="26"/>
        <v>2862350.9288400002</v>
      </c>
      <c r="P152" s="166">
        <f t="shared" si="20"/>
        <v>190823</v>
      </c>
      <c r="Q152" s="169" t="s">
        <v>871</v>
      </c>
      <c r="R152" s="108">
        <f t="shared" si="21"/>
        <v>170530</v>
      </c>
      <c r="S152" s="136">
        <f t="shared" si="27"/>
        <v>17053</v>
      </c>
      <c r="T152" s="136">
        <f t="shared" si="28"/>
        <v>3240.07</v>
      </c>
      <c r="U152" s="136">
        <f t="shared" si="22"/>
        <v>190823</v>
      </c>
      <c r="V152" s="136">
        <f t="shared" si="23"/>
        <v>0</v>
      </c>
    </row>
    <row r="153" spans="1:22" ht="15.6" customHeight="1">
      <c r="A153" s="163" t="s">
        <v>663</v>
      </c>
      <c r="B153" s="6">
        <v>79633497</v>
      </c>
      <c r="C153" s="6" t="s">
        <v>273</v>
      </c>
      <c r="D153" s="6" t="s">
        <v>163</v>
      </c>
      <c r="E153" s="6" t="s">
        <v>164</v>
      </c>
      <c r="F153" s="6" t="s">
        <v>324</v>
      </c>
      <c r="G153" s="6" t="s">
        <v>13</v>
      </c>
      <c r="H153" s="6" t="s">
        <v>14</v>
      </c>
      <c r="I153" s="61"/>
      <c r="J153" s="6">
        <v>30</v>
      </c>
      <c r="K153" s="164">
        <v>2465868</v>
      </c>
      <c r="L153" s="165">
        <v>2557954.36</v>
      </c>
      <c r="M153" s="166">
        <f t="shared" si="24"/>
        <v>255795.43599999999</v>
      </c>
      <c r="N153" s="166">
        <f t="shared" si="25"/>
        <v>48601.132839999998</v>
      </c>
      <c r="O153" s="166">
        <f t="shared" si="26"/>
        <v>2862350.9288400002</v>
      </c>
      <c r="P153" s="166">
        <f t="shared" si="20"/>
        <v>2862351</v>
      </c>
      <c r="Q153" s="172"/>
      <c r="R153" s="108">
        <f t="shared" si="21"/>
        <v>2557954</v>
      </c>
      <c r="S153" s="136">
        <f t="shared" si="27"/>
        <v>255795.40000000002</v>
      </c>
      <c r="T153" s="136">
        <f t="shared" si="28"/>
        <v>48601.126000000004</v>
      </c>
      <c r="U153" s="136">
        <f t="shared" si="22"/>
        <v>2862351</v>
      </c>
      <c r="V153" s="136">
        <f t="shared" si="23"/>
        <v>0</v>
      </c>
    </row>
    <row r="154" spans="1:22" ht="15.6" customHeight="1">
      <c r="A154" s="163" t="s">
        <v>663</v>
      </c>
      <c r="B154" s="6">
        <v>1020805845</v>
      </c>
      <c r="C154" s="6" t="s">
        <v>168</v>
      </c>
      <c r="D154" s="6" t="s">
        <v>212</v>
      </c>
      <c r="E154" s="6" t="s">
        <v>402</v>
      </c>
      <c r="F154" s="6" t="s">
        <v>187</v>
      </c>
      <c r="G154" s="6" t="s">
        <v>13</v>
      </c>
      <c r="H154" s="6" t="s">
        <v>393</v>
      </c>
      <c r="I154" s="61"/>
      <c r="J154" s="6">
        <v>30</v>
      </c>
      <c r="K154" s="164">
        <v>2465868</v>
      </c>
      <c r="L154" s="165">
        <v>2557954.36</v>
      </c>
      <c r="M154" s="166">
        <f t="shared" si="24"/>
        <v>255795.43599999999</v>
      </c>
      <c r="N154" s="166">
        <f t="shared" si="25"/>
        <v>48601.132839999998</v>
      </c>
      <c r="O154" s="166">
        <f t="shared" si="26"/>
        <v>2862350.9288400002</v>
      </c>
      <c r="P154" s="166">
        <f t="shared" si="20"/>
        <v>2862351</v>
      </c>
      <c r="Q154" s="172"/>
      <c r="R154" s="108">
        <f t="shared" si="21"/>
        <v>2557954</v>
      </c>
      <c r="S154" s="136">
        <f t="shared" si="27"/>
        <v>255795.40000000002</v>
      </c>
      <c r="T154" s="136">
        <f t="shared" si="28"/>
        <v>48601.126000000004</v>
      </c>
      <c r="U154" s="136">
        <f t="shared" si="22"/>
        <v>2862351</v>
      </c>
      <c r="V154" s="136">
        <f t="shared" si="23"/>
        <v>0</v>
      </c>
    </row>
    <row r="155" spans="1:22" ht="15.6" customHeight="1">
      <c r="A155" s="163" t="s">
        <v>663</v>
      </c>
      <c r="B155" s="6">
        <v>19406447</v>
      </c>
      <c r="C155" s="6" t="s">
        <v>192</v>
      </c>
      <c r="D155" s="6" t="s">
        <v>114</v>
      </c>
      <c r="E155" s="6" t="s">
        <v>193</v>
      </c>
      <c r="F155" s="6"/>
      <c r="G155" s="6" t="s">
        <v>45</v>
      </c>
      <c r="H155" s="6" t="s">
        <v>14</v>
      </c>
      <c r="I155" s="61"/>
      <c r="J155" s="6">
        <v>30</v>
      </c>
      <c r="K155" s="164">
        <v>2465868</v>
      </c>
      <c r="L155" s="165">
        <v>2557954.36</v>
      </c>
      <c r="M155" s="166">
        <f t="shared" si="24"/>
        <v>255795.43599999999</v>
      </c>
      <c r="N155" s="166">
        <f t="shared" si="25"/>
        <v>48601.132839999998</v>
      </c>
      <c r="O155" s="166">
        <f t="shared" si="26"/>
        <v>2862350.9288400002</v>
      </c>
      <c r="P155" s="166">
        <f t="shared" si="20"/>
        <v>2862351</v>
      </c>
      <c r="Q155" s="172"/>
      <c r="R155" s="108">
        <f t="shared" si="21"/>
        <v>2557954</v>
      </c>
      <c r="S155" s="136">
        <f t="shared" si="27"/>
        <v>255795.40000000002</v>
      </c>
      <c r="T155" s="136">
        <f t="shared" si="28"/>
        <v>48601.126000000004</v>
      </c>
      <c r="U155" s="136">
        <f t="shared" si="22"/>
        <v>2862351</v>
      </c>
      <c r="V155" s="136">
        <f t="shared" si="23"/>
        <v>0</v>
      </c>
    </row>
    <row r="156" spans="1:22" ht="15.6" customHeight="1">
      <c r="A156" s="163" t="s">
        <v>663</v>
      </c>
      <c r="B156" s="6">
        <v>52801072</v>
      </c>
      <c r="C156" s="6" t="s">
        <v>212</v>
      </c>
      <c r="D156" s="6" t="s">
        <v>696</v>
      </c>
      <c r="E156" s="6" t="s">
        <v>127</v>
      </c>
      <c r="F156" s="6" t="s">
        <v>697</v>
      </c>
      <c r="G156" s="6" t="s">
        <v>191</v>
      </c>
      <c r="H156" s="61">
        <v>45407</v>
      </c>
      <c r="I156" s="61"/>
      <c r="J156" s="6">
        <v>30</v>
      </c>
      <c r="K156" s="164">
        <v>2465868</v>
      </c>
      <c r="L156" s="165">
        <v>2557954.36</v>
      </c>
      <c r="M156" s="166">
        <f t="shared" si="24"/>
        <v>255795.43599999999</v>
      </c>
      <c r="N156" s="166">
        <f t="shared" si="25"/>
        <v>48601.132839999998</v>
      </c>
      <c r="O156" s="166">
        <f t="shared" si="26"/>
        <v>2862350.9288400002</v>
      </c>
      <c r="P156" s="166">
        <f t="shared" si="20"/>
        <v>2862351</v>
      </c>
      <c r="Q156" s="172"/>
      <c r="R156" s="108">
        <f t="shared" si="21"/>
        <v>2557954</v>
      </c>
      <c r="S156" s="136">
        <f t="shared" si="27"/>
        <v>255795.40000000002</v>
      </c>
      <c r="T156" s="136">
        <f t="shared" si="28"/>
        <v>48601.126000000004</v>
      </c>
      <c r="U156" s="136">
        <f t="shared" si="22"/>
        <v>2862351</v>
      </c>
      <c r="V156" s="136">
        <f t="shared" si="23"/>
        <v>0</v>
      </c>
    </row>
    <row r="157" spans="1:22" ht="15.6" customHeight="1" thickBot="1">
      <c r="A157" s="163" t="s">
        <v>664</v>
      </c>
      <c r="B157" s="6">
        <v>1018429019</v>
      </c>
      <c r="C157" s="6" t="s">
        <v>147</v>
      </c>
      <c r="D157" s="6" t="s">
        <v>148</v>
      </c>
      <c r="E157" s="6" t="s">
        <v>71</v>
      </c>
      <c r="F157" s="6" t="s">
        <v>149</v>
      </c>
      <c r="G157" s="6" t="s">
        <v>191</v>
      </c>
      <c r="H157" s="6" t="s">
        <v>14</v>
      </c>
      <c r="I157" s="61"/>
      <c r="J157" s="167">
        <v>28</v>
      </c>
      <c r="K157" s="164">
        <v>2465868</v>
      </c>
      <c r="L157" s="165">
        <v>2557954.36</v>
      </c>
      <c r="M157" s="166">
        <f t="shared" si="24"/>
        <v>255795.43599999999</v>
      </c>
      <c r="N157" s="166">
        <f t="shared" si="25"/>
        <v>48601.132839999998</v>
      </c>
      <c r="O157" s="166">
        <f t="shared" si="26"/>
        <v>2862350.9288400002</v>
      </c>
      <c r="P157" s="166">
        <f t="shared" si="20"/>
        <v>2671528</v>
      </c>
      <c r="Q157" s="168" t="s">
        <v>872</v>
      </c>
      <c r="R157" s="108">
        <f t="shared" si="21"/>
        <v>2387424</v>
      </c>
      <c r="S157" s="136">
        <f t="shared" si="27"/>
        <v>238742.40000000002</v>
      </c>
      <c r="T157" s="136">
        <f t="shared" si="28"/>
        <v>45361.056000000004</v>
      </c>
      <c r="U157" s="136">
        <f t="shared" si="22"/>
        <v>2671527</v>
      </c>
      <c r="V157" s="136">
        <f t="shared" si="23"/>
        <v>-1</v>
      </c>
    </row>
    <row r="158" spans="1:22" ht="15.6" customHeight="1" thickBot="1">
      <c r="A158" s="163" t="s">
        <v>664</v>
      </c>
      <c r="B158" s="6">
        <v>52316756</v>
      </c>
      <c r="C158" s="209" t="s">
        <v>35</v>
      </c>
      <c r="D158" s="209" t="s">
        <v>735</v>
      </c>
      <c r="E158" s="209" t="s">
        <v>288</v>
      </c>
      <c r="F158" s="209"/>
      <c r="G158" s="209" t="s">
        <v>410</v>
      </c>
      <c r="H158" s="159">
        <v>45385</v>
      </c>
      <c r="I158" s="61"/>
      <c r="J158" s="167">
        <v>2</v>
      </c>
      <c r="K158" s="164">
        <v>2465868</v>
      </c>
      <c r="L158" s="165">
        <v>2557954.36</v>
      </c>
      <c r="M158" s="166">
        <f t="shared" si="24"/>
        <v>255795.43599999999</v>
      </c>
      <c r="N158" s="166">
        <f t="shared" si="25"/>
        <v>48601.132839999998</v>
      </c>
      <c r="O158" s="166">
        <f t="shared" si="26"/>
        <v>2862350.9288400002</v>
      </c>
      <c r="P158" s="166">
        <f t="shared" si="20"/>
        <v>190823</v>
      </c>
      <c r="Q158" s="168" t="s">
        <v>873</v>
      </c>
      <c r="R158" s="108">
        <f t="shared" si="21"/>
        <v>170530</v>
      </c>
      <c r="S158" s="136">
        <f t="shared" si="27"/>
        <v>17053</v>
      </c>
      <c r="T158" s="136">
        <f t="shared" si="28"/>
        <v>3240.07</v>
      </c>
      <c r="U158" s="136">
        <f t="shared" si="22"/>
        <v>190823</v>
      </c>
      <c r="V158" s="136">
        <f t="shared" si="23"/>
        <v>0</v>
      </c>
    </row>
    <row r="159" spans="1:22" ht="15.6" customHeight="1">
      <c r="A159" s="163" t="s">
        <v>664</v>
      </c>
      <c r="B159" s="6">
        <v>1031132769</v>
      </c>
      <c r="C159" s="6" t="s">
        <v>35</v>
      </c>
      <c r="D159" s="6" t="s">
        <v>161</v>
      </c>
      <c r="E159" s="6" t="s">
        <v>159</v>
      </c>
      <c r="F159" s="6" t="s">
        <v>31</v>
      </c>
      <c r="G159" s="6" t="s">
        <v>191</v>
      </c>
      <c r="H159" s="6" t="s">
        <v>14</v>
      </c>
      <c r="I159" s="61"/>
      <c r="J159" s="6">
        <v>30</v>
      </c>
      <c r="K159" s="164">
        <v>2465868</v>
      </c>
      <c r="L159" s="165">
        <v>2557954.36</v>
      </c>
      <c r="M159" s="166">
        <f t="shared" si="24"/>
        <v>255795.43599999999</v>
      </c>
      <c r="N159" s="166">
        <f t="shared" si="25"/>
        <v>48601.132839999998</v>
      </c>
      <c r="O159" s="166">
        <f t="shared" si="26"/>
        <v>2862350.9288400002</v>
      </c>
      <c r="P159" s="166">
        <f t="shared" si="20"/>
        <v>2862351</v>
      </c>
      <c r="Q159" s="172"/>
      <c r="R159" s="108">
        <f t="shared" si="21"/>
        <v>2557954</v>
      </c>
      <c r="S159" s="136">
        <f t="shared" si="27"/>
        <v>255795.40000000002</v>
      </c>
      <c r="T159" s="136">
        <f t="shared" si="28"/>
        <v>48601.126000000004</v>
      </c>
      <c r="U159" s="136">
        <f t="shared" si="22"/>
        <v>2862351</v>
      </c>
      <c r="V159" s="136">
        <f t="shared" si="23"/>
        <v>0</v>
      </c>
    </row>
    <row r="160" spans="1:22" ht="15.6" customHeight="1">
      <c r="A160" s="163" t="s">
        <v>665</v>
      </c>
      <c r="B160" s="6">
        <v>64577288</v>
      </c>
      <c r="C160" s="6" t="s">
        <v>144</v>
      </c>
      <c r="D160" s="6" t="s">
        <v>142</v>
      </c>
      <c r="E160" s="6" t="s">
        <v>145</v>
      </c>
      <c r="F160" s="6" t="s">
        <v>146</v>
      </c>
      <c r="G160" s="6" t="s">
        <v>191</v>
      </c>
      <c r="H160" s="6" t="s">
        <v>14</v>
      </c>
      <c r="I160" s="61"/>
      <c r="J160" s="6">
        <v>30</v>
      </c>
      <c r="K160" s="164">
        <v>2465868</v>
      </c>
      <c r="L160" s="165">
        <v>2557954.36</v>
      </c>
      <c r="M160" s="166">
        <f t="shared" si="24"/>
        <v>255795.43599999999</v>
      </c>
      <c r="N160" s="166">
        <f t="shared" si="25"/>
        <v>48601.132839999998</v>
      </c>
      <c r="O160" s="166">
        <f t="shared" si="26"/>
        <v>2862350.9288400002</v>
      </c>
      <c r="P160" s="166">
        <f t="shared" si="20"/>
        <v>2862351</v>
      </c>
      <c r="Q160" s="172"/>
      <c r="R160" s="108">
        <f t="shared" si="21"/>
        <v>2557954</v>
      </c>
      <c r="S160" s="136">
        <f t="shared" si="27"/>
        <v>255795.40000000002</v>
      </c>
      <c r="T160" s="136">
        <f t="shared" si="28"/>
        <v>48601.126000000004</v>
      </c>
      <c r="U160" s="136">
        <f t="shared" si="22"/>
        <v>2862351</v>
      </c>
      <c r="V160" s="136">
        <f t="shared" si="23"/>
        <v>0</v>
      </c>
    </row>
    <row r="161" spans="1:22" ht="15.6" customHeight="1">
      <c r="A161" s="163" t="s">
        <v>665</v>
      </c>
      <c r="B161" s="6">
        <v>1020727061</v>
      </c>
      <c r="C161" s="6" t="s">
        <v>163</v>
      </c>
      <c r="D161" s="6" t="s">
        <v>166</v>
      </c>
      <c r="E161" s="6" t="s">
        <v>71</v>
      </c>
      <c r="F161" s="6" t="s">
        <v>167</v>
      </c>
      <c r="G161" s="6" t="s">
        <v>191</v>
      </c>
      <c r="H161" s="6" t="s">
        <v>14</v>
      </c>
      <c r="I161" s="61"/>
      <c r="J161" s="6">
        <v>30</v>
      </c>
      <c r="K161" s="164">
        <v>2465868</v>
      </c>
      <c r="L161" s="165">
        <v>2557954.36</v>
      </c>
      <c r="M161" s="166">
        <f t="shared" si="24"/>
        <v>255795.43599999999</v>
      </c>
      <c r="N161" s="166">
        <f t="shared" si="25"/>
        <v>48601.132839999998</v>
      </c>
      <c r="O161" s="166">
        <f t="shared" si="26"/>
        <v>2862350.9288400002</v>
      </c>
      <c r="P161" s="166">
        <f t="shared" si="20"/>
        <v>2862351</v>
      </c>
      <c r="Q161" s="172"/>
      <c r="R161" s="108">
        <f t="shared" si="21"/>
        <v>2557954</v>
      </c>
      <c r="S161" s="136">
        <f t="shared" si="27"/>
        <v>255795.40000000002</v>
      </c>
      <c r="T161" s="136">
        <f t="shared" si="28"/>
        <v>48601.126000000004</v>
      </c>
      <c r="U161" s="136">
        <f t="shared" si="22"/>
        <v>2862351</v>
      </c>
      <c r="V161" s="136">
        <f t="shared" si="23"/>
        <v>0</v>
      </c>
    </row>
    <row r="162" spans="1:22" ht="15.6" customHeight="1">
      <c r="A162" s="163" t="s">
        <v>653</v>
      </c>
      <c r="B162" s="6">
        <v>26228331</v>
      </c>
      <c r="C162" s="6" t="s">
        <v>248</v>
      </c>
      <c r="D162" s="6" t="s">
        <v>186</v>
      </c>
      <c r="E162" s="6" t="s">
        <v>249</v>
      </c>
      <c r="F162" s="6"/>
      <c r="G162" s="6" t="s">
        <v>191</v>
      </c>
      <c r="H162" s="6" t="s">
        <v>14</v>
      </c>
      <c r="I162" s="61"/>
      <c r="J162" s="6">
        <v>30</v>
      </c>
      <c r="K162" s="164">
        <v>2465868</v>
      </c>
      <c r="L162" s="165">
        <v>2557954.36</v>
      </c>
      <c r="M162" s="166">
        <f t="shared" si="24"/>
        <v>255795.43599999999</v>
      </c>
      <c r="N162" s="166">
        <f t="shared" si="25"/>
        <v>48601.132839999998</v>
      </c>
      <c r="O162" s="166">
        <f t="shared" si="26"/>
        <v>2862350.9288400002</v>
      </c>
      <c r="P162" s="166">
        <f t="shared" si="20"/>
        <v>2862351</v>
      </c>
      <c r="Q162" s="202"/>
      <c r="R162" s="108">
        <f t="shared" si="21"/>
        <v>2557954</v>
      </c>
      <c r="S162" s="136">
        <f t="shared" si="27"/>
        <v>255795.40000000002</v>
      </c>
      <c r="T162" s="136">
        <f t="shared" si="28"/>
        <v>48601.126000000004</v>
      </c>
      <c r="U162" s="136">
        <f t="shared" si="22"/>
        <v>2862351</v>
      </c>
      <c r="V162" s="136">
        <f t="shared" si="23"/>
        <v>0</v>
      </c>
    </row>
    <row r="163" spans="1:22" ht="15.6" customHeight="1">
      <c r="A163" s="163" t="s">
        <v>666</v>
      </c>
      <c r="B163" s="6">
        <v>2083675</v>
      </c>
      <c r="C163" s="6" t="s">
        <v>794</v>
      </c>
      <c r="D163" s="6" t="s">
        <v>795</v>
      </c>
      <c r="E163" s="6" t="s">
        <v>796</v>
      </c>
      <c r="F163" s="6" t="s">
        <v>146</v>
      </c>
      <c r="G163" s="6" t="s">
        <v>191</v>
      </c>
      <c r="H163" s="6" t="s">
        <v>354</v>
      </c>
      <c r="I163" s="61">
        <v>45432</v>
      </c>
      <c r="J163" s="167">
        <v>17</v>
      </c>
      <c r="K163" s="164">
        <v>2465868</v>
      </c>
      <c r="L163" s="165">
        <v>2557954.36</v>
      </c>
      <c r="M163" s="166">
        <f t="shared" si="24"/>
        <v>255795.43599999999</v>
      </c>
      <c r="N163" s="166">
        <f t="shared" si="25"/>
        <v>48601.132839999998</v>
      </c>
      <c r="O163" s="166">
        <f t="shared" si="26"/>
        <v>2862350.9288400002</v>
      </c>
      <c r="P163" s="166">
        <f t="shared" si="20"/>
        <v>1621999</v>
      </c>
      <c r="Q163" s="168" t="s">
        <v>874</v>
      </c>
      <c r="R163" s="108">
        <f t="shared" si="21"/>
        <v>1449507</v>
      </c>
      <c r="S163" s="136">
        <f t="shared" si="27"/>
        <v>144950.70000000001</v>
      </c>
      <c r="T163" s="136">
        <f t="shared" si="28"/>
        <v>27540.633000000002</v>
      </c>
      <c r="U163" s="136">
        <f t="shared" si="22"/>
        <v>1621998</v>
      </c>
      <c r="V163" s="136">
        <f t="shared" si="23"/>
        <v>-1</v>
      </c>
    </row>
    <row r="164" spans="1:22" ht="15.6" customHeight="1">
      <c r="A164" s="163" t="s">
        <v>666</v>
      </c>
      <c r="B164" s="6">
        <v>1023015035</v>
      </c>
      <c r="C164" s="6" t="s">
        <v>291</v>
      </c>
      <c r="D164" s="6" t="s">
        <v>273</v>
      </c>
      <c r="E164" s="6" t="s">
        <v>294</v>
      </c>
      <c r="F164" s="6" t="s">
        <v>295</v>
      </c>
      <c r="G164" s="6" t="s">
        <v>13</v>
      </c>
      <c r="H164" s="6" t="s">
        <v>14</v>
      </c>
      <c r="I164" s="61"/>
      <c r="J164" s="6">
        <v>30</v>
      </c>
      <c r="K164" s="164">
        <v>2465868</v>
      </c>
      <c r="L164" s="165">
        <v>2557954.36</v>
      </c>
      <c r="M164" s="166">
        <f t="shared" si="24"/>
        <v>255795.43599999999</v>
      </c>
      <c r="N164" s="166">
        <f t="shared" si="25"/>
        <v>48601.132839999998</v>
      </c>
      <c r="O164" s="166">
        <f t="shared" si="26"/>
        <v>2862350.9288400002</v>
      </c>
      <c r="P164" s="166">
        <f t="shared" si="20"/>
        <v>2862351</v>
      </c>
      <c r="Q164" s="172"/>
      <c r="R164" s="108">
        <f t="shared" si="21"/>
        <v>2557954</v>
      </c>
      <c r="S164" s="136">
        <f t="shared" si="27"/>
        <v>255795.40000000002</v>
      </c>
      <c r="T164" s="136">
        <f t="shared" si="28"/>
        <v>48601.126000000004</v>
      </c>
      <c r="U164" s="136">
        <f t="shared" si="22"/>
        <v>2862351</v>
      </c>
      <c r="V164" s="136">
        <f t="shared" si="23"/>
        <v>0</v>
      </c>
    </row>
    <row r="165" spans="1:22" ht="15.6" customHeight="1">
      <c r="A165" s="163" t="s">
        <v>667</v>
      </c>
      <c r="B165" s="6">
        <v>52130077</v>
      </c>
      <c r="C165" s="6" t="s">
        <v>168</v>
      </c>
      <c r="D165" s="6" t="s">
        <v>19</v>
      </c>
      <c r="E165" s="6" t="s">
        <v>173</v>
      </c>
      <c r="F165" s="6"/>
      <c r="G165" s="6" t="s">
        <v>191</v>
      </c>
      <c r="H165" s="6" t="s">
        <v>14</v>
      </c>
      <c r="I165" s="61"/>
      <c r="J165" s="6">
        <v>30</v>
      </c>
      <c r="K165" s="164">
        <v>2465868</v>
      </c>
      <c r="L165" s="165">
        <v>2557954.36</v>
      </c>
      <c r="M165" s="166">
        <f t="shared" si="24"/>
        <v>255795.43599999999</v>
      </c>
      <c r="N165" s="166">
        <f t="shared" si="25"/>
        <v>48601.132839999998</v>
      </c>
      <c r="O165" s="166">
        <f t="shared" si="26"/>
        <v>2862350.9288400002</v>
      </c>
      <c r="P165" s="166">
        <f t="shared" si="20"/>
        <v>2862351</v>
      </c>
      <c r="Q165" s="172"/>
      <c r="R165" s="108">
        <f t="shared" si="21"/>
        <v>2557954</v>
      </c>
      <c r="S165" s="136">
        <f t="shared" si="27"/>
        <v>255795.40000000002</v>
      </c>
      <c r="T165" s="136">
        <f t="shared" si="28"/>
        <v>48601.126000000004</v>
      </c>
      <c r="U165" s="136">
        <f t="shared" si="22"/>
        <v>2862351</v>
      </c>
      <c r="V165" s="136">
        <f t="shared" si="23"/>
        <v>0</v>
      </c>
    </row>
    <row r="166" spans="1:22" ht="15.6" customHeight="1">
      <c r="A166" s="163" t="s">
        <v>667</v>
      </c>
      <c r="B166" s="6">
        <v>1127388893</v>
      </c>
      <c r="C166" s="6" t="s">
        <v>291</v>
      </c>
      <c r="D166" s="6" t="s">
        <v>292</v>
      </c>
      <c r="E166" s="6" t="s">
        <v>153</v>
      </c>
      <c r="F166" s="6" t="s">
        <v>293</v>
      </c>
      <c r="G166" s="6" t="s">
        <v>13</v>
      </c>
      <c r="H166" s="6" t="s">
        <v>14</v>
      </c>
      <c r="I166" s="61"/>
      <c r="J166" s="6">
        <v>30</v>
      </c>
      <c r="K166" s="164">
        <v>2465868</v>
      </c>
      <c r="L166" s="165">
        <v>2557954.36</v>
      </c>
      <c r="M166" s="166">
        <f t="shared" si="24"/>
        <v>255795.43599999999</v>
      </c>
      <c r="N166" s="166">
        <f t="shared" si="25"/>
        <v>48601.132839999998</v>
      </c>
      <c r="O166" s="166">
        <f t="shared" si="26"/>
        <v>2862350.9288400002</v>
      </c>
      <c r="P166" s="166">
        <f t="shared" si="20"/>
        <v>2862351</v>
      </c>
      <c r="Q166" s="172"/>
      <c r="R166" s="108">
        <f t="shared" si="21"/>
        <v>2557954</v>
      </c>
      <c r="S166" s="136">
        <f t="shared" si="27"/>
        <v>255795.40000000002</v>
      </c>
      <c r="T166" s="136">
        <f t="shared" si="28"/>
        <v>48601.126000000004</v>
      </c>
      <c r="U166" s="136">
        <f t="shared" si="22"/>
        <v>2862351</v>
      </c>
      <c r="V166" s="136">
        <f t="shared" si="23"/>
        <v>0</v>
      </c>
    </row>
    <row r="167" spans="1:22" ht="15.6" customHeight="1" thickBot="1">
      <c r="A167" s="163" t="s">
        <v>668</v>
      </c>
      <c r="B167" s="6">
        <v>12753966</v>
      </c>
      <c r="C167" s="6" t="s">
        <v>259</v>
      </c>
      <c r="D167" s="6" t="s">
        <v>260</v>
      </c>
      <c r="E167" s="6" t="s">
        <v>261</v>
      </c>
      <c r="F167" s="6" t="s">
        <v>262</v>
      </c>
      <c r="G167" s="6" t="s">
        <v>13</v>
      </c>
      <c r="H167" s="6" t="s">
        <v>14</v>
      </c>
      <c r="I167" s="61"/>
      <c r="J167" s="6">
        <v>30</v>
      </c>
      <c r="K167" s="164">
        <v>2465868</v>
      </c>
      <c r="L167" s="165">
        <v>2557954.36</v>
      </c>
      <c r="M167" s="166">
        <f t="shared" si="24"/>
        <v>255795.43599999999</v>
      </c>
      <c r="N167" s="166">
        <f t="shared" si="25"/>
        <v>48601.132839999998</v>
      </c>
      <c r="O167" s="166">
        <f t="shared" si="26"/>
        <v>2862350.9288400002</v>
      </c>
      <c r="P167" s="166">
        <f t="shared" si="20"/>
        <v>2862351</v>
      </c>
      <c r="Q167" s="172"/>
      <c r="R167" s="108">
        <f t="shared" si="21"/>
        <v>2557954</v>
      </c>
      <c r="S167" s="136">
        <f t="shared" si="27"/>
        <v>255795.40000000002</v>
      </c>
      <c r="T167" s="136">
        <f t="shared" si="28"/>
        <v>48601.126000000004</v>
      </c>
      <c r="U167" s="136">
        <f t="shared" si="22"/>
        <v>2862351</v>
      </c>
      <c r="V167" s="136">
        <f t="shared" si="23"/>
        <v>0</v>
      </c>
    </row>
    <row r="168" spans="1:22" ht="15.6" customHeight="1" thickBot="1">
      <c r="A168" s="163" t="s">
        <v>668</v>
      </c>
      <c r="B168" s="6">
        <v>52316756</v>
      </c>
      <c r="C168" s="209" t="s">
        <v>35</v>
      </c>
      <c r="D168" s="209" t="s">
        <v>735</v>
      </c>
      <c r="E168" s="209" t="s">
        <v>288</v>
      </c>
      <c r="F168" s="209"/>
      <c r="G168" s="209" t="s">
        <v>410</v>
      </c>
      <c r="H168" s="159">
        <v>45385</v>
      </c>
      <c r="I168" s="61"/>
      <c r="J168" s="167">
        <v>16</v>
      </c>
      <c r="K168" s="164">
        <v>2465868</v>
      </c>
      <c r="L168" s="165">
        <v>2557954.36</v>
      </c>
      <c r="M168" s="166">
        <f t="shared" si="24"/>
        <v>255795.43599999999</v>
      </c>
      <c r="N168" s="166">
        <f t="shared" si="25"/>
        <v>48601.132839999998</v>
      </c>
      <c r="O168" s="166">
        <f t="shared" si="26"/>
        <v>2862350.9288400002</v>
      </c>
      <c r="P168" s="166">
        <f t="shared" si="20"/>
        <v>1526587</v>
      </c>
      <c r="Q168" s="168" t="s">
        <v>875</v>
      </c>
      <c r="R168" s="108">
        <f t="shared" si="21"/>
        <v>1364242</v>
      </c>
      <c r="S168" s="136">
        <f t="shared" si="27"/>
        <v>136424.20000000001</v>
      </c>
      <c r="T168" s="136">
        <f t="shared" si="28"/>
        <v>25920.598000000002</v>
      </c>
      <c r="U168" s="136">
        <f t="shared" si="22"/>
        <v>1526587</v>
      </c>
      <c r="V168" s="136">
        <f t="shared" si="23"/>
        <v>0</v>
      </c>
    </row>
    <row r="169" spans="1:22" ht="15.6" customHeight="1">
      <c r="A169" s="163" t="s">
        <v>668</v>
      </c>
      <c r="B169" s="98">
        <v>77106343</v>
      </c>
      <c r="C169" s="6" t="s">
        <v>876</v>
      </c>
      <c r="D169" s="6" t="s">
        <v>217</v>
      </c>
      <c r="E169" s="6" t="s">
        <v>246</v>
      </c>
      <c r="F169" s="6" t="s">
        <v>844</v>
      </c>
      <c r="G169" s="6" t="s">
        <v>13</v>
      </c>
      <c r="H169" s="61">
        <v>45429</v>
      </c>
      <c r="I169" s="61"/>
      <c r="J169" s="167">
        <v>14</v>
      </c>
      <c r="K169" s="164">
        <v>2465868</v>
      </c>
      <c r="L169" s="165">
        <v>2557954.36</v>
      </c>
      <c r="M169" s="166">
        <f t="shared" si="24"/>
        <v>255795.43599999999</v>
      </c>
      <c r="N169" s="166">
        <f t="shared" si="25"/>
        <v>48601.132839999998</v>
      </c>
      <c r="O169" s="166">
        <f t="shared" si="26"/>
        <v>2862350.9288400002</v>
      </c>
      <c r="P169" s="166">
        <f t="shared" si="20"/>
        <v>1335764</v>
      </c>
      <c r="Q169" s="171" t="s">
        <v>877</v>
      </c>
      <c r="R169" s="108">
        <f t="shared" si="21"/>
        <v>1193712</v>
      </c>
      <c r="S169" s="136">
        <f t="shared" si="27"/>
        <v>119371.20000000001</v>
      </c>
      <c r="T169" s="136">
        <f t="shared" si="28"/>
        <v>22680.528000000002</v>
      </c>
      <c r="U169" s="136">
        <f t="shared" si="22"/>
        <v>1335764</v>
      </c>
      <c r="V169" s="136">
        <f t="shared" si="23"/>
        <v>0</v>
      </c>
    </row>
    <row r="170" spans="1:22" ht="22.5">
      <c r="A170" s="163" t="s">
        <v>668</v>
      </c>
      <c r="B170" s="6">
        <v>39798258</v>
      </c>
      <c r="C170" s="6" t="s">
        <v>168</v>
      </c>
      <c r="D170" s="6" t="s">
        <v>169</v>
      </c>
      <c r="E170" s="6" t="s">
        <v>170</v>
      </c>
      <c r="F170" s="6"/>
      <c r="G170" s="6" t="s">
        <v>191</v>
      </c>
      <c r="H170" s="6" t="s">
        <v>14</v>
      </c>
      <c r="I170" s="61"/>
      <c r="J170" s="6">
        <v>30</v>
      </c>
      <c r="K170" s="164">
        <v>2465868</v>
      </c>
      <c r="L170" s="165">
        <v>2557954.36</v>
      </c>
      <c r="M170" s="166">
        <f t="shared" si="24"/>
        <v>255795.43599999999</v>
      </c>
      <c r="N170" s="166">
        <f t="shared" si="25"/>
        <v>48601.132839999998</v>
      </c>
      <c r="O170" s="166">
        <f t="shared" si="26"/>
        <v>2862350.9288400002</v>
      </c>
      <c r="P170" s="166">
        <f t="shared" si="20"/>
        <v>2862351</v>
      </c>
      <c r="Q170" s="172"/>
      <c r="R170" s="108">
        <f t="shared" si="21"/>
        <v>2557954</v>
      </c>
      <c r="S170" s="136">
        <f t="shared" si="27"/>
        <v>255795.40000000002</v>
      </c>
      <c r="T170" s="136">
        <f t="shared" si="28"/>
        <v>48601.126000000004</v>
      </c>
      <c r="U170" s="136">
        <f t="shared" si="22"/>
        <v>2862351</v>
      </c>
      <c r="V170" s="136">
        <f t="shared" si="23"/>
        <v>0</v>
      </c>
    </row>
    <row r="171" spans="1:22" ht="15.6" customHeight="1">
      <c r="A171" s="163" t="s">
        <v>668</v>
      </c>
      <c r="B171" s="6">
        <v>52800585</v>
      </c>
      <c r="C171" s="6" t="s">
        <v>250</v>
      </c>
      <c r="D171" s="6" t="s">
        <v>251</v>
      </c>
      <c r="E171" s="6" t="s">
        <v>60</v>
      </c>
      <c r="F171" s="6" t="s">
        <v>54</v>
      </c>
      <c r="G171" s="6" t="s">
        <v>191</v>
      </c>
      <c r="H171" s="6" t="s">
        <v>14</v>
      </c>
      <c r="I171" s="61"/>
      <c r="J171" s="6">
        <v>30</v>
      </c>
      <c r="K171" s="164">
        <v>2465868</v>
      </c>
      <c r="L171" s="165">
        <v>2557954.36</v>
      </c>
      <c r="M171" s="166">
        <f t="shared" si="24"/>
        <v>255795.43599999999</v>
      </c>
      <c r="N171" s="166">
        <f t="shared" si="25"/>
        <v>48601.132839999998</v>
      </c>
      <c r="O171" s="166">
        <f t="shared" si="26"/>
        <v>2862350.9288400002</v>
      </c>
      <c r="P171" s="166">
        <f t="shared" si="20"/>
        <v>2862351</v>
      </c>
      <c r="Q171" s="172"/>
      <c r="R171" s="108">
        <f t="shared" si="21"/>
        <v>2557954</v>
      </c>
      <c r="S171" s="136">
        <f t="shared" si="27"/>
        <v>255795.40000000002</v>
      </c>
      <c r="T171" s="136">
        <f t="shared" si="28"/>
        <v>48601.126000000004</v>
      </c>
      <c r="U171" s="136">
        <f t="shared" si="22"/>
        <v>2862351</v>
      </c>
      <c r="V171" s="136">
        <f t="shared" si="23"/>
        <v>0</v>
      </c>
    </row>
    <row r="172" spans="1:22" ht="15.6" customHeight="1">
      <c r="A172" s="163" t="s">
        <v>668</v>
      </c>
      <c r="B172" s="6">
        <v>53153000</v>
      </c>
      <c r="C172" s="6" t="s">
        <v>28</v>
      </c>
      <c r="D172" s="6" t="s">
        <v>28</v>
      </c>
      <c r="E172" s="6" t="s">
        <v>32</v>
      </c>
      <c r="F172" s="6" t="s">
        <v>33</v>
      </c>
      <c r="G172" s="6" t="s">
        <v>191</v>
      </c>
      <c r="H172" s="6" t="s">
        <v>14</v>
      </c>
      <c r="I172" s="61"/>
      <c r="J172" s="6">
        <v>30</v>
      </c>
      <c r="K172" s="164">
        <v>2465868</v>
      </c>
      <c r="L172" s="165">
        <v>2557954.36</v>
      </c>
      <c r="M172" s="166">
        <f t="shared" si="24"/>
        <v>255795.43599999999</v>
      </c>
      <c r="N172" s="166">
        <f t="shared" si="25"/>
        <v>48601.132839999998</v>
      </c>
      <c r="O172" s="166">
        <f t="shared" si="26"/>
        <v>2862350.9288400002</v>
      </c>
      <c r="P172" s="166">
        <f t="shared" si="20"/>
        <v>2862351</v>
      </c>
      <c r="Q172" s="172"/>
      <c r="R172" s="108">
        <f t="shared" si="21"/>
        <v>2557954</v>
      </c>
      <c r="S172" s="136">
        <f t="shared" si="27"/>
        <v>255795.40000000002</v>
      </c>
      <c r="T172" s="136">
        <f t="shared" si="28"/>
        <v>48601.126000000004</v>
      </c>
      <c r="U172" s="136">
        <f t="shared" si="22"/>
        <v>2862351</v>
      </c>
      <c r="V172" s="136">
        <f t="shared" si="23"/>
        <v>0</v>
      </c>
    </row>
    <row r="173" spans="1:22" ht="15.6" customHeight="1">
      <c r="A173" s="163" t="s">
        <v>668</v>
      </c>
      <c r="B173" s="6">
        <v>1010219099</v>
      </c>
      <c r="C173" s="6" t="s">
        <v>263</v>
      </c>
      <c r="D173" s="6"/>
      <c r="E173" s="6" t="s">
        <v>264</v>
      </c>
      <c r="F173" s="6" t="s">
        <v>265</v>
      </c>
      <c r="G173" s="6" t="s">
        <v>191</v>
      </c>
      <c r="H173" s="6" t="s">
        <v>14</v>
      </c>
      <c r="I173" s="61"/>
      <c r="J173" s="6">
        <v>30</v>
      </c>
      <c r="K173" s="164">
        <v>2465868</v>
      </c>
      <c r="L173" s="165">
        <v>2557954.36</v>
      </c>
      <c r="M173" s="166">
        <f t="shared" si="24"/>
        <v>255795.43599999999</v>
      </c>
      <c r="N173" s="166">
        <f t="shared" si="25"/>
        <v>48601.132839999998</v>
      </c>
      <c r="O173" s="166">
        <f t="shared" si="26"/>
        <v>2862350.9288400002</v>
      </c>
      <c r="P173" s="166">
        <f t="shared" si="20"/>
        <v>2862351</v>
      </c>
      <c r="Q173" s="172"/>
      <c r="R173" s="108">
        <f t="shared" ref="R173:R214" si="29">+ROUND(((L173/30)*J173),0)</f>
        <v>2557954</v>
      </c>
      <c r="S173" s="136">
        <f t="shared" si="27"/>
        <v>255795.40000000002</v>
      </c>
      <c r="T173" s="136">
        <f t="shared" si="28"/>
        <v>48601.126000000004</v>
      </c>
      <c r="U173" s="136">
        <f t="shared" ref="U173:U214" si="30">+ROUND((R173+S173+T173),0)</f>
        <v>2862351</v>
      </c>
      <c r="V173" s="136">
        <f t="shared" ref="V173:V214" si="31">+U173-P173</f>
        <v>0</v>
      </c>
    </row>
    <row r="174" spans="1:22" ht="15.6" customHeight="1">
      <c r="A174" s="163" t="s">
        <v>669</v>
      </c>
      <c r="B174" s="6">
        <v>52038209</v>
      </c>
      <c r="C174" s="6" t="s">
        <v>252</v>
      </c>
      <c r="D174" s="6" t="s">
        <v>254</v>
      </c>
      <c r="E174" s="6" t="s">
        <v>255</v>
      </c>
      <c r="F174" s="6"/>
      <c r="G174" s="6" t="s">
        <v>191</v>
      </c>
      <c r="H174" s="6" t="s">
        <v>14</v>
      </c>
      <c r="I174" s="61"/>
      <c r="J174" s="6">
        <v>30</v>
      </c>
      <c r="K174" s="164">
        <v>2465868</v>
      </c>
      <c r="L174" s="165">
        <v>2557954.36</v>
      </c>
      <c r="M174" s="166">
        <f t="shared" si="24"/>
        <v>255795.43599999999</v>
      </c>
      <c r="N174" s="166">
        <f t="shared" si="25"/>
        <v>48601.132839999998</v>
      </c>
      <c r="O174" s="166">
        <f t="shared" si="26"/>
        <v>2862350.9288400002</v>
      </c>
      <c r="P174" s="166">
        <f t="shared" si="20"/>
        <v>2862351</v>
      </c>
      <c r="Q174" s="172"/>
      <c r="R174" s="108">
        <f t="shared" si="29"/>
        <v>2557954</v>
      </c>
      <c r="S174" s="136">
        <f t="shared" si="27"/>
        <v>255795.40000000002</v>
      </c>
      <c r="T174" s="136">
        <f t="shared" si="28"/>
        <v>48601.126000000004</v>
      </c>
      <c r="U174" s="136">
        <f t="shared" si="30"/>
        <v>2862351</v>
      </c>
      <c r="V174" s="136">
        <f t="shared" si="31"/>
        <v>0</v>
      </c>
    </row>
    <row r="175" spans="1:22" ht="15.6" customHeight="1">
      <c r="A175" s="163" t="s">
        <v>670</v>
      </c>
      <c r="B175" s="6">
        <v>1065241408</v>
      </c>
      <c r="C175" s="6" t="s">
        <v>797</v>
      </c>
      <c r="D175" s="6" t="s">
        <v>798</v>
      </c>
      <c r="E175" s="6" t="s">
        <v>799</v>
      </c>
      <c r="F175" s="6" t="s">
        <v>800</v>
      </c>
      <c r="G175" s="6" t="s">
        <v>89</v>
      </c>
      <c r="H175" s="6" t="s">
        <v>354</v>
      </c>
      <c r="I175" s="61">
        <v>45412</v>
      </c>
      <c r="J175" s="6">
        <v>0</v>
      </c>
      <c r="K175" s="164">
        <v>2465868</v>
      </c>
      <c r="L175" s="165">
        <v>2557954.36</v>
      </c>
      <c r="M175" s="166">
        <f t="shared" si="24"/>
        <v>255795.43599999999</v>
      </c>
      <c r="N175" s="166">
        <f t="shared" si="25"/>
        <v>48601.132839999998</v>
      </c>
      <c r="O175" s="166">
        <f t="shared" si="26"/>
        <v>2862350.9288400002</v>
      </c>
      <c r="P175" s="166">
        <f t="shared" si="20"/>
        <v>0</v>
      </c>
      <c r="Q175" s="172"/>
      <c r="R175" s="108">
        <f t="shared" si="29"/>
        <v>0</v>
      </c>
      <c r="S175" s="136">
        <f t="shared" si="27"/>
        <v>0</v>
      </c>
      <c r="T175" s="136">
        <f t="shared" si="28"/>
        <v>0</v>
      </c>
      <c r="U175" s="136">
        <f t="shared" si="30"/>
        <v>0</v>
      </c>
      <c r="V175" s="136">
        <f t="shared" si="31"/>
        <v>0</v>
      </c>
    </row>
    <row r="176" spans="1:22" ht="15.6" customHeight="1">
      <c r="A176" s="163" t="s">
        <v>670</v>
      </c>
      <c r="B176" s="6">
        <v>79812858</v>
      </c>
      <c r="C176" s="6" t="s">
        <v>199</v>
      </c>
      <c r="D176" s="6" t="s">
        <v>878</v>
      </c>
      <c r="E176" s="6" t="s">
        <v>879</v>
      </c>
      <c r="F176" s="6"/>
      <c r="G176" s="6" t="s">
        <v>89</v>
      </c>
      <c r="H176" s="61">
        <v>45429</v>
      </c>
      <c r="I176" s="61"/>
      <c r="J176" s="167">
        <v>14</v>
      </c>
      <c r="K176" s="164">
        <v>2465868</v>
      </c>
      <c r="L176" s="165">
        <v>2557954.36</v>
      </c>
      <c r="M176" s="166">
        <f t="shared" si="24"/>
        <v>255795.43599999999</v>
      </c>
      <c r="N176" s="166">
        <f t="shared" si="25"/>
        <v>48601.132839999998</v>
      </c>
      <c r="O176" s="166">
        <f t="shared" si="26"/>
        <v>2862350.9288400002</v>
      </c>
      <c r="P176" s="166">
        <f t="shared" ref="P176:P212" si="32">+ROUND(((O176/30)*J176),0)</f>
        <v>1335764</v>
      </c>
      <c r="Q176" s="168" t="s">
        <v>880</v>
      </c>
      <c r="R176" s="108">
        <f t="shared" si="29"/>
        <v>1193712</v>
      </c>
      <c r="S176" s="136">
        <f t="shared" si="27"/>
        <v>119371.20000000001</v>
      </c>
      <c r="T176" s="136">
        <f t="shared" si="28"/>
        <v>22680.528000000002</v>
      </c>
      <c r="U176" s="136">
        <f t="shared" si="30"/>
        <v>1335764</v>
      </c>
      <c r="V176" s="136">
        <f t="shared" si="31"/>
        <v>0</v>
      </c>
    </row>
    <row r="177" spans="1:22" ht="15.6" customHeight="1">
      <c r="A177" s="163" t="s">
        <v>670</v>
      </c>
      <c r="B177" s="6">
        <v>52028199</v>
      </c>
      <c r="C177" s="6" t="s">
        <v>377</v>
      </c>
      <c r="D177" s="6" t="s">
        <v>378</v>
      </c>
      <c r="E177" s="6" t="s">
        <v>379</v>
      </c>
      <c r="F177" s="6"/>
      <c r="G177" s="6" t="s">
        <v>191</v>
      </c>
      <c r="H177" s="6" t="s">
        <v>354</v>
      </c>
      <c r="I177" s="61"/>
      <c r="J177" s="6">
        <v>30</v>
      </c>
      <c r="K177" s="164">
        <v>2465868</v>
      </c>
      <c r="L177" s="165">
        <v>2557954.36</v>
      </c>
      <c r="M177" s="166">
        <f t="shared" si="24"/>
        <v>255795.43599999999</v>
      </c>
      <c r="N177" s="166">
        <f t="shared" si="25"/>
        <v>48601.132839999998</v>
      </c>
      <c r="O177" s="166">
        <f t="shared" si="26"/>
        <v>2862350.9288400002</v>
      </c>
      <c r="P177" s="166">
        <f t="shared" si="32"/>
        <v>2862351</v>
      </c>
      <c r="Q177" s="172"/>
      <c r="R177" s="108">
        <f t="shared" si="29"/>
        <v>2557954</v>
      </c>
      <c r="S177" s="136">
        <f t="shared" si="27"/>
        <v>255795.40000000002</v>
      </c>
      <c r="T177" s="136">
        <f t="shared" si="28"/>
        <v>48601.126000000004</v>
      </c>
      <c r="U177" s="136">
        <f t="shared" si="30"/>
        <v>2862351</v>
      </c>
      <c r="V177" s="136">
        <f t="shared" si="31"/>
        <v>0</v>
      </c>
    </row>
    <row r="178" spans="1:22" ht="15.6" customHeight="1">
      <c r="A178" s="163" t="s">
        <v>658</v>
      </c>
      <c r="B178" s="6">
        <v>1016105801</v>
      </c>
      <c r="C178" s="6" t="s">
        <v>214</v>
      </c>
      <c r="D178" s="6" t="s">
        <v>220</v>
      </c>
      <c r="E178" s="6" t="s">
        <v>105</v>
      </c>
      <c r="F178" s="6" t="s">
        <v>106</v>
      </c>
      <c r="G178" s="6" t="s">
        <v>191</v>
      </c>
      <c r="H178" s="6" t="s">
        <v>14</v>
      </c>
      <c r="I178" s="61"/>
      <c r="J178" s="6">
        <v>30</v>
      </c>
      <c r="K178" s="164">
        <v>2465868</v>
      </c>
      <c r="L178" s="165">
        <v>2557954.36</v>
      </c>
      <c r="M178" s="166">
        <f t="shared" si="24"/>
        <v>255795.43599999999</v>
      </c>
      <c r="N178" s="166">
        <f t="shared" si="25"/>
        <v>48601.132839999998</v>
      </c>
      <c r="O178" s="166">
        <f t="shared" si="26"/>
        <v>2862350.9288400002</v>
      </c>
      <c r="P178" s="166">
        <f t="shared" si="32"/>
        <v>2862351</v>
      </c>
      <c r="Q178" s="172"/>
      <c r="R178" s="108">
        <f t="shared" si="29"/>
        <v>2557954</v>
      </c>
      <c r="S178" s="136">
        <f t="shared" si="27"/>
        <v>255795.40000000002</v>
      </c>
      <c r="T178" s="136">
        <f t="shared" si="28"/>
        <v>48601.126000000004</v>
      </c>
      <c r="U178" s="136">
        <f t="shared" si="30"/>
        <v>2862351</v>
      </c>
      <c r="V178" s="136">
        <f t="shared" si="31"/>
        <v>0</v>
      </c>
    </row>
    <row r="179" spans="1:22" ht="15.6" customHeight="1">
      <c r="A179" s="163" t="s">
        <v>659</v>
      </c>
      <c r="B179" s="6">
        <v>1021395108</v>
      </c>
      <c r="C179" s="6" t="s">
        <v>171</v>
      </c>
      <c r="D179" s="6" t="s">
        <v>220</v>
      </c>
      <c r="E179" s="6" t="s">
        <v>236</v>
      </c>
      <c r="F179" s="6" t="s">
        <v>237</v>
      </c>
      <c r="G179" s="6" t="s">
        <v>191</v>
      </c>
      <c r="H179" s="6" t="s">
        <v>14</v>
      </c>
      <c r="I179" s="61"/>
      <c r="J179" s="6">
        <v>30</v>
      </c>
      <c r="K179" s="164">
        <v>2465868</v>
      </c>
      <c r="L179" s="165">
        <v>2557954.36</v>
      </c>
      <c r="M179" s="166">
        <f t="shared" si="24"/>
        <v>255795.43599999999</v>
      </c>
      <c r="N179" s="166">
        <f t="shared" si="25"/>
        <v>48601.132839999998</v>
      </c>
      <c r="O179" s="166">
        <f t="shared" si="26"/>
        <v>2862350.9288400002</v>
      </c>
      <c r="P179" s="166">
        <f t="shared" si="32"/>
        <v>2862351</v>
      </c>
      <c r="Q179" s="172"/>
      <c r="R179" s="108">
        <f t="shared" si="29"/>
        <v>2557954</v>
      </c>
      <c r="S179" s="136">
        <f t="shared" si="27"/>
        <v>255795.40000000002</v>
      </c>
      <c r="T179" s="136">
        <f t="shared" si="28"/>
        <v>48601.126000000004</v>
      </c>
      <c r="U179" s="136">
        <f t="shared" si="30"/>
        <v>2862351</v>
      </c>
      <c r="V179" s="136">
        <f t="shared" si="31"/>
        <v>0</v>
      </c>
    </row>
    <row r="180" spans="1:22" ht="22.5">
      <c r="A180" s="163" t="s">
        <v>670</v>
      </c>
      <c r="B180" s="6">
        <v>1024547275</v>
      </c>
      <c r="C180" s="6" t="s">
        <v>121</v>
      </c>
      <c r="D180" s="6" t="s">
        <v>122</v>
      </c>
      <c r="E180" s="6" t="s">
        <v>123</v>
      </c>
      <c r="F180" s="6" t="s">
        <v>124</v>
      </c>
      <c r="G180" s="6" t="s">
        <v>191</v>
      </c>
      <c r="H180" s="6" t="s">
        <v>14</v>
      </c>
      <c r="I180" s="61"/>
      <c r="J180" s="6">
        <v>30</v>
      </c>
      <c r="K180" s="164">
        <v>2465868</v>
      </c>
      <c r="L180" s="165">
        <v>2557954.36</v>
      </c>
      <c r="M180" s="166">
        <f t="shared" si="24"/>
        <v>255795.43599999999</v>
      </c>
      <c r="N180" s="166">
        <f t="shared" si="25"/>
        <v>48601.132839999998</v>
      </c>
      <c r="O180" s="166">
        <f t="shared" si="26"/>
        <v>2862350.9288400002</v>
      </c>
      <c r="P180" s="166">
        <f t="shared" si="32"/>
        <v>2862351</v>
      </c>
      <c r="Q180" s="172"/>
      <c r="R180" s="108">
        <f t="shared" si="29"/>
        <v>2557954</v>
      </c>
      <c r="S180" s="136">
        <f t="shared" si="27"/>
        <v>255795.40000000002</v>
      </c>
      <c r="T180" s="136">
        <f t="shared" si="28"/>
        <v>48601.126000000004</v>
      </c>
      <c r="U180" s="136">
        <f t="shared" si="30"/>
        <v>2862351</v>
      </c>
      <c r="V180" s="136">
        <f t="shared" si="31"/>
        <v>0</v>
      </c>
    </row>
    <row r="181" spans="1:22" ht="15.6" customHeight="1">
      <c r="A181" s="163" t="s">
        <v>670</v>
      </c>
      <c r="B181" s="6">
        <v>79449859</v>
      </c>
      <c r="C181" s="6" t="s">
        <v>273</v>
      </c>
      <c r="D181" s="6" t="s">
        <v>78</v>
      </c>
      <c r="E181" s="6" t="s">
        <v>226</v>
      </c>
      <c r="F181" s="6" t="s">
        <v>323</v>
      </c>
      <c r="G181" s="6" t="s">
        <v>13</v>
      </c>
      <c r="H181" s="6" t="s">
        <v>14</v>
      </c>
      <c r="I181" s="61"/>
      <c r="J181" s="6">
        <v>30</v>
      </c>
      <c r="K181" s="164">
        <v>2465868</v>
      </c>
      <c r="L181" s="165">
        <v>2557954.36</v>
      </c>
      <c r="M181" s="166">
        <f t="shared" si="24"/>
        <v>255795.43599999999</v>
      </c>
      <c r="N181" s="166">
        <f t="shared" si="25"/>
        <v>48601.132839999998</v>
      </c>
      <c r="O181" s="166">
        <f t="shared" si="26"/>
        <v>2862350.9288400002</v>
      </c>
      <c r="P181" s="166">
        <f t="shared" si="32"/>
        <v>2862351</v>
      </c>
      <c r="Q181" s="172"/>
      <c r="R181" s="108">
        <f t="shared" si="29"/>
        <v>2557954</v>
      </c>
      <c r="S181" s="136">
        <f t="shared" si="27"/>
        <v>255795.40000000002</v>
      </c>
      <c r="T181" s="136">
        <f t="shared" si="28"/>
        <v>48601.126000000004</v>
      </c>
      <c r="U181" s="136">
        <f t="shared" si="30"/>
        <v>2862351</v>
      </c>
      <c r="V181" s="136">
        <f t="shared" si="31"/>
        <v>0</v>
      </c>
    </row>
    <row r="182" spans="1:22" ht="15.6" customHeight="1">
      <c r="A182" s="163" t="s">
        <v>670</v>
      </c>
      <c r="B182" s="6">
        <v>1015398680</v>
      </c>
      <c r="C182" s="6" t="s">
        <v>19</v>
      </c>
      <c r="D182" s="6" t="s">
        <v>28</v>
      </c>
      <c r="E182" s="6" t="s">
        <v>285</v>
      </c>
      <c r="F182" s="6" t="s">
        <v>286</v>
      </c>
      <c r="G182" s="6" t="s">
        <v>13</v>
      </c>
      <c r="H182" s="6" t="s">
        <v>14</v>
      </c>
      <c r="I182" s="61"/>
      <c r="J182" s="167">
        <v>29</v>
      </c>
      <c r="K182" s="164">
        <v>2465868</v>
      </c>
      <c r="L182" s="165">
        <v>2557954.36</v>
      </c>
      <c r="M182" s="166">
        <f t="shared" si="24"/>
        <v>255795.43599999999</v>
      </c>
      <c r="N182" s="166">
        <f t="shared" si="25"/>
        <v>48601.132839999998</v>
      </c>
      <c r="O182" s="166">
        <f t="shared" si="26"/>
        <v>2862350.9288400002</v>
      </c>
      <c r="P182" s="166">
        <f t="shared" si="32"/>
        <v>2766939</v>
      </c>
      <c r="Q182" s="168" t="s">
        <v>881</v>
      </c>
      <c r="R182" s="108">
        <f t="shared" si="29"/>
        <v>2472689</v>
      </c>
      <c r="S182" s="136">
        <f t="shared" si="27"/>
        <v>247268.90000000002</v>
      </c>
      <c r="T182" s="136">
        <f t="shared" si="28"/>
        <v>46981.091000000008</v>
      </c>
      <c r="U182" s="136">
        <f t="shared" si="30"/>
        <v>2766939</v>
      </c>
      <c r="V182" s="136">
        <f t="shared" si="31"/>
        <v>0</v>
      </c>
    </row>
    <row r="183" spans="1:22" ht="15.6" customHeight="1">
      <c r="A183" s="163" t="s">
        <v>670</v>
      </c>
      <c r="B183" s="6">
        <v>53048504</v>
      </c>
      <c r="C183" s="6" t="s">
        <v>737</v>
      </c>
      <c r="D183" s="6"/>
      <c r="E183" s="6" t="s">
        <v>322</v>
      </c>
      <c r="F183" s="6"/>
      <c r="G183" s="6" t="s">
        <v>410</v>
      </c>
      <c r="H183" s="6"/>
      <c r="I183" s="61"/>
      <c r="J183" s="167">
        <v>1</v>
      </c>
      <c r="K183" s="164">
        <v>2465868</v>
      </c>
      <c r="L183" s="165">
        <v>2557954.36</v>
      </c>
      <c r="M183" s="166">
        <f t="shared" si="24"/>
        <v>255795.43599999999</v>
      </c>
      <c r="N183" s="166">
        <f t="shared" si="25"/>
        <v>48601.132839999998</v>
      </c>
      <c r="O183" s="166">
        <f t="shared" si="26"/>
        <v>2862350.9288400002</v>
      </c>
      <c r="P183" s="166">
        <f t="shared" si="32"/>
        <v>95412</v>
      </c>
      <c r="Q183" s="168" t="s">
        <v>882</v>
      </c>
      <c r="R183" s="108">
        <f t="shared" si="29"/>
        <v>85265</v>
      </c>
      <c r="S183" s="136">
        <f t="shared" si="27"/>
        <v>8526.5</v>
      </c>
      <c r="T183" s="136">
        <f t="shared" si="28"/>
        <v>1620.0350000000001</v>
      </c>
      <c r="U183" s="136">
        <f t="shared" si="30"/>
        <v>95412</v>
      </c>
      <c r="V183" s="136">
        <f t="shared" si="31"/>
        <v>0</v>
      </c>
    </row>
    <row r="184" spans="1:22" ht="15.6" customHeight="1">
      <c r="A184" s="163" t="s">
        <v>670</v>
      </c>
      <c r="B184" s="6">
        <v>1023941569</v>
      </c>
      <c r="C184" s="6" t="s">
        <v>41</v>
      </c>
      <c r="D184" s="6" t="s">
        <v>42</v>
      </c>
      <c r="E184" s="6" t="s">
        <v>43</v>
      </c>
      <c r="F184" s="6" t="s">
        <v>44</v>
      </c>
      <c r="G184" s="6" t="s">
        <v>45</v>
      </c>
      <c r="H184" s="6" t="s">
        <v>14</v>
      </c>
      <c r="I184" s="61"/>
      <c r="J184" s="6">
        <v>30</v>
      </c>
      <c r="K184" s="164">
        <v>2465868</v>
      </c>
      <c r="L184" s="165">
        <v>2557954.36</v>
      </c>
      <c r="M184" s="166">
        <f t="shared" si="24"/>
        <v>255795.43599999999</v>
      </c>
      <c r="N184" s="166">
        <f t="shared" si="25"/>
        <v>48601.132839999998</v>
      </c>
      <c r="O184" s="166">
        <f t="shared" si="26"/>
        <v>2862350.9288400002</v>
      </c>
      <c r="P184" s="166">
        <f t="shared" si="32"/>
        <v>2862351</v>
      </c>
      <c r="Q184" s="172"/>
      <c r="R184" s="108">
        <f t="shared" si="29"/>
        <v>2557954</v>
      </c>
      <c r="S184" s="136">
        <f t="shared" si="27"/>
        <v>255795.40000000002</v>
      </c>
      <c r="T184" s="136">
        <f t="shared" si="28"/>
        <v>48601.126000000004</v>
      </c>
      <c r="U184" s="136">
        <f t="shared" si="30"/>
        <v>2862351</v>
      </c>
      <c r="V184" s="136">
        <f t="shared" si="31"/>
        <v>0</v>
      </c>
    </row>
    <row r="185" spans="1:22" ht="15.6" customHeight="1">
      <c r="A185" s="163" t="s">
        <v>671</v>
      </c>
      <c r="B185" s="6">
        <v>52465439</v>
      </c>
      <c r="C185" s="6" t="s">
        <v>199</v>
      </c>
      <c r="D185" s="6" t="s">
        <v>127</v>
      </c>
      <c r="E185" s="6" t="s">
        <v>128</v>
      </c>
      <c r="F185" s="6"/>
      <c r="G185" s="6" t="s">
        <v>191</v>
      </c>
      <c r="H185" s="6" t="s">
        <v>14</v>
      </c>
      <c r="I185" s="61"/>
      <c r="J185" s="167">
        <v>27</v>
      </c>
      <c r="K185" s="164">
        <v>2465868</v>
      </c>
      <c r="L185" s="165">
        <v>2557954.36</v>
      </c>
      <c r="M185" s="166">
        <f t="shared" si="24"/>
        <v>255795.43599999999</v>
      </c>
      <c r="N185" s="166">
        <f t="shared" si="25"/>
        <v>48601.132839999998</v>
      </c>
      <c r="O185" s="166">
        <f t="shared" si="26"/>
        <v>2862350.9288400002</v>
      </c>
      <c r="P185" s="166">
        <f t="shared" si="32"/>
        <v>2576116</v>
      </c>
      <c r="Q185" s="168" t="s">
        <v>883</v>
      </c>
      <c r="R185" s="108">
        <f t="shared" si="29"/>
        <v>2302159</v>
      </c>
      <c r="S185" s="136">
        <f t="shared" si="27"/>
        <v>230215.90000000002</v>
      </c>
      <c r="T185" s="136">
        <f t="shared" si="28"/>
        <v>43741.021000000008</v>
      </c>
      <c r="U185" s="136">
        <f t="shared" si="30"/>
        <v>2576116</v>
      </c>
      <c r="V185" s="136">
        <f t="shared" si="31"/>
        <v>0</v>
      </c>
    </row>
    <row r="186" spans="1:22" ht="15.6" customHeight="1">
      <c r="A186" s="163" t="s">
        <v>671</v>
      </c>
      <c r="B186" s="6">
        <v>52832379</v>
      </c>
      <c r="C186" s="6" t="s">
        <v>214</v>
      </c>
      <c r="D186" s="6" t="s">
        <v>217</v>
      </c>
      <c r="E186" s="6" t="s">
        <v>218</v>
      </c>
      <c r="F186" s="6" t="s">
        <v>219</v>
      </c>
      <c r="G186" s="6" t="s">
        <v>191</v>
      </c>
      <c r="H186" s="6" t="s">
        <v>14</v>
      </c>
      <c r="I186" s="61"/>
      <c r="J186" s="6">
        <v>30</v>
      </c>
      <c r="K186" s="164">
        <v>2465868</v>
      </c>
      <c r="L186" s="165">
        <v>2557954.36</v>
      </c>
      <c r="M186" s="166">
        <f t="shared" si="24"/>
        <v>255795.43599999999</v>
      </c>
      <c r="N186" s="166">
        <f t="shared" si="25"/>
        <v>48601.132839999998</v>
      </c>
      <c r="O186" s="166">
        <f t="shared" si="26"/>
        <v>2862350.9288400002</v>
      </c>
      <c r="P186" s="166">
        <f t="shared" si="32"/>
        <v>2862351</v>
      </c>
      <c r="Q186" s="172"/>
      <c r="R186" s="108">
        <f t="shared" si="29"/>
        <v>2557954</v>
      </c>
      <c r="S186" s="136">
        <f t="shared" si="27"/>
        <v>255795.40000000002</v>
      </c>
      <c r="T186" s="136">
        <f t="shared" si="28"/>
        <v>48601.126000000004</v>
      </c>
      <c r="U186" s="136">
        <f t="shared" si="30"/>
        <v>2862351</v>
      </c>
      <c r="V186" s="136">
        <f t="shared" si="31"/>
        <v>0</v>
      </c>
    </row>
    <row r="187" spans="1:22" ht="15.6" customHeight="1">
      <c r="A187" s="163" t="s">
        <v>671</v>
      </c>
      <c r="B187" s="6">
        <v>51909861</v>
      </c>
      <c r="C187" s="6" t="s">
        <v>41</v>
      </c>
      <c r="D187" s="6"/>
      <c r="E187" s="6" t="s">
        <v>71</v>
      </c>
      <c r="F187" s="6" t="s">
        <v>433</v>
      </c>
      <c r="G187" s="6" t="s">
        <v>191</v>
      </c>
      <c r="H187" s="61">
        <v>45407</v>
      </c>
      <c r="I187" s="61"/>
      <c r="J187" s="167">
        <v>13</v>
      </c>
      <c r="K187" s="164">
        <v>2465868</v>
      </c>
      <c r="L187" s="165">
        <v>2557954.36</v>
      </c>
      <c r="M187" s="166">
        <f t="shared" si="24"/>
        <v>255795.43599999999</v>
      </c>
      <c r="N187" s="166">
        <f t="shared" si="25"/>
        <v>48601.132839999998</v>
      </c>
      <c r="O187" s="166">
        <f t="shared" si="26"/>
        <v>2862350.9288400002</v>
      </c>
      <c r="P187" s="166">
        <f t="shared" si="32"/>
        <v>1240352</v>
      </c>
      <c r="Q187" s="168" t="s">
        <v>815</v>
      </c>
      <c r="R187" s="108">
        <f t="shared" si="29"/>
        <v>1108447</v>
      </c>
      <c r="S187" s="136">
        <f t="shared" si="27"/>
        <v>110844.70000000001</v>
      </c>
      <c r="T187" s="136">
        <f t="shared" si="28"/>
        <v>21060.493000000002</v>
      </c>
      <c r="U187" s="136">
        <f t="shared" si="30"/>
        <v>1240352</v>
      </c>
      <c r="V187" s="136">
        <f t="shared" si="31"/>
        <v>0</v>
      </c>
    </row>
    <row r="188" spans="1:22" ht="15.6" customHeight="1">
      <c r="A188" s="163" t="s">
        <v>671</v>
      </c>
      <c r="B188" s="6">
        <v>1082243640</v>
      </c>
      <c r="C188" s="6" t="s">
        <v>141</v>
      </c>
      <c r="D188" s="6" t="s">
        <v>142</v>
      </c>
      <c r="E188" s="6" t="s">
        <v>143</v>
      </c>
      <c r="F188" s="6"/>
      <c r="G188" s="6" t="s">
        <v>191</v>
      </c>
      <c r="H188" s="6" t="s">
        <v>14</v>
      </c>
      <c r="I188" s="61"/>
      <c r="J188" s="167">
        <v>17</v>
      </c>
      <c r="K188" s="164">
        <v>2465868</v>
      </c>
      <c r="L188" s="165">
        <v>2557954.36</v>
      </c>
      <c r="M188" s="166">
        <f>+L188*10%</f>
        <v>255795.43599999999</v>
      </c>
      <c r="N188" s="166">
        <f>+M188*19%</f>
        <v>48601.132839999998</v>
      </c>
      <c r="O188" s="166">
        <f>+L188+M188+N188</f>
        <v>2862350.9288400002</v>
      </c>
      <c r="P188" s="166">
        <f>+ROUND(((O188/30)*J188),0)</f>
        <v>1621999</v>
      </c>
      <c r="Q188" s="168" t="s">
        <v>814</v>
      </c>
      <c r="R188" s="108">
        <f t="shared" si="29"/>
        <v>1449507</v>
      </c>
      <c r="S188" s="136">
        <f t="shared" si="27"/>
        <v>144950.70000000001</v>
      </c>
      <c r="T188" s="136">
        <f t="shared" si="28"/>
        <v>27540.633000000002</v>
      </c>
      <c r="U188" s="136">
        <f t="shared" si="30"/>
        <v>1621998</v>
      </c>
      <c r="V188" s="136">
        <f t="shared" si="31"/>
        <v>-1</v>
      </c>
    </row>
    <row r="189" spans="1:22" ht="15.6" customHeight="1">
      <c r="A189" s="163" t="s">
        <v>671</v>
      </c>
      <c r="B189" s="6">
        <v>14191476</v>
      </c>
      <c r="C189" s="6" t="s">
        <v>50</v>
      </c>
      <c r="D189" s="6" t="s">
        <v>203</v>
      </c>
      <c r="E189" s="6" t="s">
        <v>204</v>
      </c>
      <c r="F189" s="6"/>
      <c r="G189" s="98" t="s">
        <v>89</v>
      </c>
      <c r="H189" s="6" t="s">
        <v>14</v>
      </c>
      <c r="I189" s="61"/>
      <c r="J189" s="6">
        <v>30</v>
      </c>
      <c r="K189" s="164">
        <v>2465868</v>
      </c>
      <c r="L189" s="165">
        <v>2557954.36</v>
      </c>
      <c r="M189" s="166">
        <f t="shared" si="24"/>
        <v>255795.43599999999</v>
      </c>
      <c r="N189" s="166">
        <f t="shared" si="25"/>
        <v>48601.132839999998</v>
      </c>
      <c r="O189" s="166">
        <f t="shared" si="26"/>
        <v>2862350.9288400002</v>
      </c>
      <c r="P189" s="166">
        <f t="shared" si="32"/>
        <v>2862351</v>
      </c>
      <c r="Q189" s="172"/>
      <c r="R189" s="108">
        <f t="shared" si="29"/>
        <v>2557954</v>
      </c>
      <c r="S189" s="136">
        <f t="shared" si="27"/>
        <v>255795.40000000002</v>
      </c>
      <c r="T189" s="136">
        <f t="shared" si="28"/>
        <v>48601.126000000004</v>
      </c>
      <c r="U189" s="136">
        <f t="shared" si="30"/>
        <v>2862351</v>
      </c>
      <c r="V189" s="136">
        <f t="shared" si="31"/>
        <v>0</v>
      </c>
    </row>
    <row r="190" spans="1:22" ht="15.6" customHeight="1">
      <c r="A190" s="163" t="s">
        <v>671</v>
      </c>
      <c r="B190" s="6">
        <v>80194605</v>
      </c>
      <c r="C190" s="6" t="s">
        <v>427</v>
      </c>
      <c r="D190" s="6" t="s">
        <v>428</v>
      </c>
      <c r="E190" s="6" t="s">
        <v>429</v>
      </c>
      <c r="F190" s="6" t="s">
        <v>175</v>
      </c>
      <c r="G190" s="6" t="s">
        <v>13</v>
      </c>
      <c r="H190" s="6" t="s">
        <v>420</v>
      </c>
      <c r="I190" s="61"/>
      <c r="J190" s="6">
        <v>30</v>
      </c>
      <c r="K190" s="164">
        <v>2465868</v>
      </c>
      <c r="L190" s="165">
        <v>2557954.36</v>
      </c>
      <c r="M190" s="166">
        <f t="shared" si="24"/>
        <v>255795.43599999999</v>
      </c>
      <c r="N190" s="166">
        <f t="shared" si="25"/>
        <v>48601.132839999998</v>
      </c>
      <c r="O190" s="166">
        <f t="shared" si="26"/>
        <v>2862350.9288400002</v>
      </c>
      <c r="P190" s="166">
        <f t="shared" si="32"/>
        <v>2862351</v>
      </c>
      <c r="Q190" s="172"/>
      <c r="R190" s="108">
        <f t="shared" si="29"/>
        <v>2557954</v>
      </c>
      <c r="S190" s="136">
        <f t="shared" si="27"/>
        <v>255795.40000000002</v>
      </c>
      <c r="T190" s="136">
        <f t="shared" si="28"/>
        <v>48601.126000000004</v>
      </c>
      <c r="U190" s="136">
        <f t="shared" si="30"/>
        <v>2862351</v>
      </c>
      <c r="V190" s="136">
        <f t="shared" si="31"/>
        <v>0</v>
      </c>
    </row>
    <row r="191" spans="1:22" ht="15.6" customHeight="1">
      <c r="A191" s="163" t="s">
        <v>671</v>
      </c>
      <c r="B191" s="6">
        <v>122000896</v>
      </c>
      <c r="C191" s="6" t="s">
        <v>884</v>
      </c>
      <c r="D191" s="6" t="s">
        <v>885</v>
      </c>
      <c r="E191" s="6" t="s">
        <v>25</v>
      </c>
      <c r="F191" s="6"/>
      <c r="G191" s="6" t="s">
        <v>13</v>
      </c>
      <c r="H191" s="61">
        <v>45429</v>
      </c>
      <c r="I191" s="61"/>
      <c r="J191" s="167">
        <v>14</v>
      </c>
      <c r="K191" s="164">
        <v>2465868</v>
      </c>
      <c r="L191" s="165">
        <v>2557954.36</v>
      </c>
      <c r="M191" s="166">
        <f t="shared" si="24"/>
        <v>255795.43599999999</v>
      </c>
      <c r="N191" s="166">
        <f t="shared" si="25"/>
        <v>48601.132839999998</v>
      </c>
      <c r="O191" s="166">
        <f t="shared" si="26"/>
        <v>2862350.9288400002</v>
      </c>
      <c r="P191" s="166">
        <f t="shared" si="32"/>
        <v>1335764</v>
      </c>
      <c r="Q191" s="171" t="s">
        <v>886</v>
      </c>
      <c r="R191" s="108">
        <f t="shared" si="29"/>
        <v>1193712</v>
      </c>
      <c r="S191" s="136">
        <f t="shared" si="27"/>
        <v>119371.20000000001</v>
      </c>
      <c r="T191" s="136">
        <f t="shared" si="28"/>
        <v>22680.528000000002</v>
      </c>
      <c r="U191" s="136">
        <f t="shared" si="30"/>
        <v>1335764</v>
      </c>
      <c r="V191" s="136">
        <f t="shared" si="31"/>
        <v>0</v>
      </c>
    </row>
    <row r="192" spans="1:22" ht="15.6" customHeight="1">
      <c r="A192" s="163" t="s">
        <v>672</v>
      </c>
      <c r="B192" s="6">
        <v>52746420</v>
      </c>
      <c r="C192" s="6" t="s">
        <v>281</v>
      </c>
      <c r="D192" s="6" t="s">
        <v>282</v>
      </c>
      <c r="E192" s="6" t="s">
        <v>283</v>
      </c>
      <c r="F192" s="6" t="s">
        <v>284</v>
      </c>
      <c r="G192" s="6" t="s">
        <v>191</v>
      </c>
      <c r="H192" s="6" t="s">
        <v>14</v>
      </c>
      <c r="I192" s="61"/>
      <c r="J192" s="6">
        <v>30</v>
      </c>
      <c r="K192" s="164">
        <v>2465868</v>
      </c>
      <c r="L192" s="165">
        <v>2557954.36</v>
      </c>
      <c r="M192" s="166">
        <f t="shared" si="24"/>
        <v>255795.43599999999</v>
      </c>
      <c r="N192" s="166">
        <f t="shared" si="25"/>
        <v>48601.132839999998</v>
      </c>
      <c r="O192" s="166">
        <f t="shared" si="26"/>
        <v>2862350.9288400002</v>
      </c>
      <c r="P192" s="166">
        <f t="shared" si="32"/>
        <v>2862351</v>
      </c>
      <c r="Q192" s="172"/>
      <c r="R192" s="108">
        <f t="shared" si="29"/>
        <v>2557954</v>
      </c>
      <c r="S192" s="136">
        <f t="shared" si="27"/>
        <v>255795.40000000002</v>
      </c>
      <c r="T192" s="136">
        <f t="shared" si="28"/>
        <v>48601.126000000004</v>
      </c>
      <c r="U192" s="136">
        <f t="shared" si="30"/>
        <v>2862351</v>
      </c>
      <c r="V192" s="136">
        <f t="shared" si="31"/>
        <v>0</v>
      </c>
    </row>
    <row r="193" spans="1:22" ht="15.6" customHeight="1">
      <c r="A193" s="163" t="s">
        <v>672</v>
      </c>
      <c r="B193" s="6">
        <v>52957218</v>
      </c>
      <c r="C193" s="6" t="s">
        <v>19</v>
      </c>
      <c r="D193" s="6" t="s">
        <v>287</v>
      </c>
      <c r="E193" s="6" t="s">
        <v>288</v>
      </c>
      <c r="F193" s="6" t="s">
        <v>120</v>
      </c>
      <c r="G193" s="6" t="s">
        <v>191</v>
      </c>
      <c r="H193" s="6" t="s">
        <v>14</v>
      </c>
      <c r="I193" s="61"/>
      <c r="J193" s="6">
        <v>30</v>
      </c>
      <c r="K193" s="164">
        <v>2465868</v>
      </c>
      <c r="L193" s="165">
        <v>2557954.36</v>
      </c>
      <c r="M193" s="166">
        <f t="shared" si="24"/>
        <v>255795.43599999999</v>
      </c>
      <c r="N193" s="166">
        <f t="shared" si="25"/>
        <v>48601.132839999998</v>
      </c>
      <c r="O193" s="166">
        <f t="shared" si="26"/>
        <v>2862350.9288400002</v>
      </c>
      <c r="P193" s="166">
        <f t="shared" si="32"/>
        <v>2862351</v>
      </c>
      <c r="Q193" s="172"/>
      <c r="R193" s="108">
        <f t="shared" si="29"/>
        <v>2557954</v>
      </c>
      <c r="S193" s="136">
        <f t="shared" si="27"/>
        <v>255795.40000000002</v>
      </c>
      <c r="T193" s="136">
        <f t="shared" si="28"/>
        <v>48601.126000000004</v>
      </c>
      <c r="U193" s="136">
        <f t="shared" si="30"/>
        <v>2862351</v>
      </c>
      <c r="V193" s="136">
        <f t="shared" si="31"/>
        <v>0</v>
      </c>
    </row>
    <row r="194" spans="1:22" ht="15.6" customHeight="1">
      <c r="A194" s="163" t="s">
        <v>672</v>
      </c>
      <c r="B194" s="6">
        <v>1026265130</v>
      </c>
      <c r="C194" s="6" t="s">
        <v>312</v>
      </c>
      <c r="D194" s="6" t="s">
        <v>256</v>
      </c>
      <c r="E194" s="6" t="s">
        <v>315</v>
      </c>
      <c r="F194" s="6"/>
      <c r="G194" s="6" t="s">
        <v>191</v>
      </c>
      <c r="H194" s="6" t="s">
        <v>14</v>
      </c>
      <c r="I194" s="61"/>
      <c r="J194" s="6">
        <v>30</v>
      </c>
      <c r="K194" s="164">
        <v>2465868</v>
      </c>
      <c r="L194" s="165">
        <v>2557954.36</v>
      </c>
      <c r="M194" s="166">
        <f t="shared" si="24"/>
        <v>255795.43599999999</v>
      </c>
      <c r="N194" s="166">
        <f t="shared" si="25"/>
        <v>48601.132839999998</v>
      </c>
      <c r="O194" s="166">
        <f t="shared" si="26"/>
        <v>2862350.9288400002</v>
      </c>
      <c r="P194" s="166">
        <f t="shared" si="32"/>
        <v>2862351</v>
      </c>
      <c r="Q194" s="172"/>
      <c r="R194" s="108">
        <f t="shared" si="29"/>
        <v>2557954</v>
      </c>
      <c r="S194" s="136">
        <f t="shared" si="27"/>
        <v>255795.40000000002</v>
      </c>
      <c r="T194" s="136">
        <f t="shared" si="28"/>
        <v>48601.126000000004</v>
      </c>
      <c r="U194" s="136">
        <f t="shared" si="30"/>
        <v>2862351</v>
      </c>
      <c r="V194" s="136">
        <f t="shared" si="31"/>
        <v>0</v>
      </c>
    </row>
    <row r="195" spans="1:22" ht="15.6" customHeight="1">
      <c r="A195" s="163" t="s">
        <v>672</v>
      </c>
      <c r="B195" s="6">
        <v>1023961022</v>
      </c>
      <c r="C195" s="6" t="s">
        <v>296</v>
      </c>
      <c r="D195" s="6" t="s">
        <v>297</v>
      </c>
      <c r="E195" s="6" t="s">
        <v>298</v>
      </c>
      <c r="F195" s="6"/>
      <c r="G195" s="6" t="s">
        <v>13</v>
      </c>
      <c r="H195" s="6" t="s">
        <v>14</v>
      </c>
      <c r="I195" s="61"/>
      <c r="J195" s="6">
        <v>30</v>
      </c>
      <c r="K195" s="164">
        <v>2465868</v>
      </c>
      <c r="L195" s="165">
        <v>2557954.36</v>
      </c>
      <c r="M195" s="166">
        <f t="shared" ref="M195:M212" si="33">+L195*10%</f>
        <v>255795.43599999999</v>
      </c>
      <c r="N195" s="166">
        <f t="shared" ref="N195:N212" si="34">+M195*19%</f>
        <v>48601.132839999998</v>
      </c>
      <c r="O195" s="166">
        <f t="shared" ref="O195:O212" si="35">+L195+M195+N195</f>
        <v>2862350.9288400002</v>
      </c>
      <c r="P195" s="166">
        <f t="shared" si="32"/>
        <v>2862351</v>
      </c>
      <c r="Q195" s="172"/>
      <c r="R195" s="108">
        <f t="shared" si="29"/>
        <v>2557954</v>
      </c>
      <c r="S195" s="136">
        <f t="shared" ref="S195:S214" si="36">+R195*10%</f>
        <v>255795.40000000002</v>
      </c>
      <c r="T195" s="136">
        <f t="shared" ref="T195:T214" si="37">+S195*19%</f>
        <v>48601.126000000004</v>
      </c>
      <c r="U195" s="136">
        <f t="shared" si="30"/>
        <v>2862351</v>
      </c>
      <c r="V195" s="136">
        <f t="shared" si="31"/>
        <v>0</v>
      </c>
    </row>
    <row r="196" spans="1:22" ht="15.6" customHeight="1">
      <c r="A196" s="163" t="s">
        <v>673</v>
      </c>
      <c r="B196" s="6">
        <v>79557871</v>
      </c>
      <c r="C196" s="6" t="s">
        <v>96</v>
      </c>
      <c r="D196" s="6" t="s">
        <v>97</v>
      </c>
      <c r="E196" s="6" t="s">
        <v>98</v>
      </c>
      <c r="F196" s="6" t="s">
        <v>99</v>
      </c>
      <c r="G196" s="6" t="s">
        <v>13</v>
      </c>
      <c r="H196" s="6" t="s">
        <v>14</v>
      </c>
      <c r="I196" s="61"/>
      <c r="J196" s="6">
        <v>30</v>
      </c>
      <c r="K196" s="164">
        <v>2465868</v>
      </c>
      <c r="L196" s="165">
        <v>2557954.36</v>
      </c>
      <c r="M196" s="166">
        <f t="shared" si="33"/>
        <v>255795.43599999999</v>
      </c>
      <c r="N196" s="166">
        <f t="shared" si="34"/>
        <v>48601.132839999998</v>
      </c>
      <c r="O196" s="166">
        <f t="shared" si="35"/>
        <v>2862350.9288400002</v>
      </c>
      <c r="P196" s="166">
        <f t="shared" si="32"/>
        <v>2862351</v>
      </c>
      <c r="Q196" s="172"/>
      <c r="R196" s="108">
        <f t="shared" si="29"/>
        <v>2557954</v>
      </c>
      <c r="S196" s="136">
        <f t="shared" si="36"/>
        <v>255795.40000000002</v>
      </c>
      <c r="T196" s="136">
        <f t="shared" si="37"/>
        <v>48601.126000000004</v>
      </c>
      <c r="U196" s="136">
        <f t="shared" si="30"/>
        <v>2862351</v>
      </c>
      <c r="V196" s="136">
        <f t="shared" si="31"/>
        <v>0</v>
      </c>
    </row>
    <row r="197" spans="1:22" ht="15.6" customHeight="1">
      <c r="A197" s="163" t="s">
        <v>673</v>
      </c>
      <c r="B197" s="6">
        <v>1024566216</v>
      </c>
      <c r="C197" s="6" t="s">
        <v>166</v>
      </c>
      <c r="D197" s="6" t="s">
        <v>205</v>
      </c>
      <c r="E197" s="6" t="s">
        <v>206</v>
      </c>
      <c r="F197" s="6" t="s">
        <v>207</v>
      </c>
      <c r="G197" s="6" t="s">
        <v>191</v>
      </c>
      <c r="H197" s="6" t="s">
        <v>14</v>
      </c>
      <c r="I197" s="61"/>
      <c r="J197" s="6">
        <v>30</v>
      </c>
      <c r="K197" s="164">
        <v>2465868</v>
      </c>
      <c r="L197" s="165">
        <v>2557954.36</v>
      </c>
      <c r="M197" s="166">
        <f t="shared" si="33"/>
        <v>255795.43599999999</v>
      </c>
      <c r="N197" s="166">
        <f t="shared" si="34"/>
        <v>48601.132839999998</v>
      </c>
      <c r="O197" s="166">
        <f t="shared" si="35"/>
        <v>2862350.9288400002</v>
      </c>
      <c r="P197" s="166">
        <f t="shared" si="32"/>
        <v>2862351</v>
      </c>
      <c r="Q197" s="172"/>
      <c r="R197" s="108">
        <f t="shared" si="29"/>
        <v>2557954</v>
      </c>
      <c r="S197" s="136">
        <f t="shared" si="36"/>
        <v>255795.40000000002</v>
      </c>
      <c r="T197" s="136">
        <f t="shared" si="37"/>
        <v>48601.126000000004</v>
      </c>
      <c r="U197" s="136">
        <f t="shared" si="30"/>
        <v>2862351</v>
      </c>
      <c r="V197" s="136">
        <f t="shared" si="31"/>
        <v>0</v>
      </c>
    </row>
    <row r="198" spans="1:22" ht="15.6" customHeight="1">
      <c r="A198" s="163" t="s">
        <v>673</v>
      </c>
      <c r="B198" s="6">
        <v>1090447550</v>
      </c>
      <c r="C198" s="6" t="s">
        <v>355</v>
      </c>
      <c r="D198" s="6" t="s">
        <v>115</v>
      </c>
      <c r="E198" s="6" t="s">
        <v>356</v>
      </c>
      <c r="F198" s="6" t="s">
        <v>223</v>
      </c>
      <c r="G198" s="6" t="s">
        <v>191</v>
      </c>
      <c r="H198" s="6" t="s">
        <v>354</v>
      </c>
      <c r="I198" s="61"/>
      <c r="J198" s="6">
        <v>30</v>
      </c>
      <c r="K198" s="164">
        <v>2465868</v>
      </c>
      <c r="L198" s="165">
        <v>2557954.36</v>
      </c>
      <c r="M198" s="166">
        <f t="shared" si="33"/>
        <v>255795.43599999999</v>
      </c>
      <c r="N198" s="166">
        <f t="shared" si="34"/>
        <v>48601.132839999998</v>
      </c>
      <c r="O198" s="166">
        <f t="shared" si="35"/>
        <v>2862350.9288400002</v>
      </c>
      <c r="P198" s="166">
        <f t="shared" si="32"/>
        <v>2862351</v>
      </c>
      <c r="Q198" s="172"/>
      <c r="R198" s="108">
        <f t="shared" si="29"/>
        <v>2557954</v>
      </c>
      <c r="S198" s="136">
        <f t="shared" si="36"/>
        <v>255795.40000000002</v>
      </c>
      <c r="T198" s="136">
        <f t="shared" si="37"/>
        <v>48601.126000000004</v>
      </c>
      <c r="U198" s="136">
        <f t="shared" si="30"/>
        <v>2862351</v>
      </c>
      <c r="V198" s="136">
        <f t="shared" si="31"/>
        <v>0</v>
      </c>
    </row>
    <row r="199" spans="1:22" ht="15.6" customHeight="1">
      <c r="A199" s="163" t="s">
        <v>674</v>
      </c>
      <c r="B199" s="6">
        <v>51970521</v>
      </c>
      <c r="C199" s="6" t="s">
        <v>94</v>
      </c>
      <c r="D199" s="6" t="s">
        <v>184</v>
      </c>
      <c r="E199" s="6" t="s">
        <v>185</v>
      </c>
      <c r="F199" s="6"/>
      <c r="G199" s="6" t="s">
        <v>191</v>
      </c>
      <c r="H199" s="6" t="s">
        <v>14</v>
      </c>
      <c r="I199" s="61"/>
      <c r="J199" s="6">
        <v>30</v>
      </c>
      <c r="K199" s="164">
        <v>2465868</v>
      </c>
      <c r="L199" s="165">
        <v>2557954.36</v>
      </c>
      <c r="M199" s="166">
        <f t="shared" si="33"/>
        <v>255795.43599999999</v>
      </c>
      <c r="N199" s="166">
        <f t="shared" si="34"/>
        <v>48601.132839999998</v>
      </c>
      <c r="O199" s="166">
        <f t="shared" si="35"/>
        <v>2862350.9288400002</v>
      </c>
      <c r="P199" s="166">
        <f t="shared" si="32"/>
        <v>2862351</v>
      </c>
      <c r="Q199" s="172"/>
      <c r="R199" s="108">
        <f t="shared" si="29"/>
        <v>2557954</v>
      </c>
      <c r="S199" s="136">
        <f t="shared" si="36"/>
        <v>255795.40000000002</v>
      </c>
      <c r="T199" s="136">
        <f t="shared" si="37"/>
        <v>48601.126000000004</v>
      </c>
      <c r="U199" s="136">
        <f t="shared" si="30"/>
        <v>2862351</v>
      </c>
      <c r="V199" s="136">
        <f t="shared" si="31"/>
        <v>0</v>
      </c>
    </row>
    <row r="200" spans="1:22" ht="15.6" customHeight="1">
      <c r="A200" s="163" t="s">
        <v>674</v>
      </c>
      <c r="B200" s="6">
        <v>52239435</v>
      </c>
      <c r="C200" s="6" t="s">
        <v>274</v>
      </c>
      <c r="D200" s="6" t="s">
        <v>83</v>
      </c>
      <c r="E200" s="6" t="s">
        <v>275</v>
      </c>
      <c r="F200" s="6" t="s">
        <v>276</v>
      </c>
      <c r="G200" s="6" t="s">
        <v>191</v>
      </c>
      <c r="H200" s="6" t="s">
        <v>14</v>
      </c>
      <c r="I200" s="61"/>
      <c r="J200" s="6">
        <v>30</v>
      </c>
      <c r="K200" s="164">
        <v>2465868</v>
      </c>
      <c r="L200" s="165">
        <v>2557954.36</v>
      </c>
      <c r="M200" s="166">
        <f t="shared" si="33"/>
        <v>255795.43599999999</v>
      </c>
      <c r="N200" s="166">
        <f t="shared" si="34"/>
        <v>48601.132839999998</v>
      </c>
      <c r="O200" s="166">
        <f t="shared" si="35"/>
        <v>2862350.9288400002</v>
      </c>
      <c r="P200" s="166">
        <f t="shared" si="32"/>
        <v>2862351</v>
      </c>
      <c r="Q200" s="172"/>
      <c r="R200" s="108">
        <f t="shared" si="29"/>
        <v>2557954</v>
      </c>
      <c r="S200" s="136">
        <f t="shared" si="36"/>
        <v>255795.40000000002</v>
      </c>
      <c r="T200" s="136">
        <f t="shared" si="37"/>
        <v>48601.126000000004</v>
      </c>
      <c r="U200" s="136">
        <f t="shared" si="30"/>
        <v>2862351</v>
      </c>
      <c r="V200" s="136">
        <f t="shared" si="31"/>
        <v>0</v>
      </c>
    </row>
    <row r="201" spans="1:22" ht="15.6" customHeight="1">
      <c r="A201" s="163" t="s">
        <v>674</v>
      </c>
      <c r="B201" s="6">
        <v>1033741958</v>
      </c>
      <c r="C201" s="6" t="s">
        <v>28</v>
      </c>
      <c r="D201" s="6" t="s">
        <v>29</v>
      </c>
      <c r="E201" s="6" t="s">
        <v>30</v>
      </c>
      <c r="F201" s="6" t="s">
        <v>31</v>
      </c>
      <c r="G201" s="6" t="s">
        <v>191</v>
      </c>
      <c r="H201" s="6" t="s">
        <v>14</v>
      </c>
      <c r="I201" s="61"/>
      <c r="J201" s="6">
        <v>30</v>
      </c>
      <c r="K201" s="164">
        <v>2465868</v>
      </c>
      <c r="L201" s="165">
        <v>2557954.36</v>
      </c>
      <c r="M201" s="166">
        <f t="shared" si="33"/>
        <v>255795.43599999999</v>
      </c>
      <c r="N201" s="166">
        <f t="shared" si="34"/>
        <v>48601.132839999998</v>
      </c>
      <c r="O201" s="166">
        <f t="shared" si="35"/>
        <v>2862350.9288400002</v>
      </c>
      <c r="P201" s="166">
        <f t="shared" si="32"/>
        <v>2862351</v>
      </c>
      <c r="Q201" s="172"/>
      <c r="R201" s="108">
        <f t="shared" si="29"/>
        <v>2557954</v>
      </c>
      <c r="S201" s="136">
        <f t="shared" si="36"/>
        <v>255795.40000000002</v>
      </c>
      <c r="T201" s="136">
        <f t="shared" si="37"/>
        <v>48601.126000000004</v>
      </c>
      <c r="U201" s="136">
        <f t="shared" si="30"/>
        <v>2862351</v>
      </c>
      <c r="V201" s="136">
        <f t="shared" si="31"/>
        <v>0</v>
      </c>
    </row>
    <row r="202" spans="1:22" ht="15.6" customHeight="1">
      <c r="A202" s="163" t="s">
        <v>675</v>
      </c>
      <c r="B202" s="6">
        <v>52122597</v>
      </c>
      <c r="C202" s="6" t="s">
        <v>38</v>
      </c>
      <c r="D202" s="6" t="s">
        <v>39</v>
      </c>
      <c r="E202" s="6" t="s">
        <v>40</v>
      </c>
      <c r="F202" s="6"/>
      <c r="G202" s="6" t="s">
        <v>191</v>
      </c>
      <c r="H202" s="6" t="s">
        <v>14</v>
      </c>
      <c r="I202" s="61"/>
      <c r="J202" s="6">
        <v>26</v>
      </c>
      <c r="K202" s="164">
        <v>2465868</v>
      </c>
      <c r="L202" s="165">
        <v>2557954.36</v>
      </c>
      <c r="M202" s="166">
        <f t="shared" si="33"/>
        <v>255795.43599999999</v>
      </c>
      <c r="N202" s="166">
        <f t="shared" si="34"/>
        <v>48601.132839999998</v>
      </c>
      <c r="O202" s="166">
        <f t="shared" si="35"/>
        <v>2862350.9288400002</v>
      </c>
      <c r="P202" s="166">
        <f t="shared" si="32"/>
        <v>2480704</v>
      </c>
      <c r="Q202" s="171" t="s">
        <v>858</v>
      </c>
      <c r="R202" s="108">
        <f t="shared" si="29"/>
        <v>2216894</v>
      </c>
      <c r="S202" s="136">
        <f t="shared" si="36"/>
        <v>221689.40000000002</v>
      </c>
      <c r="T202" s="136">
        <f t="shared" si="37"/>
        <v>42120.986000000004</v>
      </c>
      <c r="U202" s="136">
        <f t="shared" si="30"/>
        <v>2480704</v>
      </c>
      <c r="V202" s="136">
        <f t="shared" si="31"/>
        <v>0</v>
      </c>
    </row>
    <row r="203" spans="1:22" ht="15.6" customHeight="1">
      <c r="A203" s="163" t="s">
        <v>675</v>
      </c>
      <c r="B203" s="6">
        <v>5026864</v>
      </c>
      <c r="C203" s="6" t="s">
        <v>80</v>
      </c>
      <c r="D203" s="6" t="s">
        <v>81</v>
      </c>
      <c r="E203" s="6" t="s">
        <v>82</v>
      </c>
      <c r="F203" s="6"/>
      <c r="G203" s="6" t="s">
        <v>191</v>
      </c>
      <c r="H203" s="6" t="s">
        <v>14</v>
      </c>
      <c r="I203" s="61"/>
      <c r="J203" s="6">
        <v>4</v>
      </c>
      <c r="K203" s="164">
        <v>2465868</v>
      </c>
      <c r="L203" s="165">
        <v>2557954.36</v>
      </c>
      <c r="M203" s="166">
        <f t="shared" si="33"/>
        <v>255795.43599999999</v>
      </c>
      <c r="N203" s="166">
        <f t="shared" si="34"/>
        <v>48601.132839999998</v>
      </c>
      <c r="O203" s="166">
        <f t="shared" si="35"/>
        <v>2862350.9288400002</v>
      </c>
      <c r="P203" s="166">
        <f t="shared" si="32"/>
        <v>381647</v>
      </c>
      <c r="Q203" s="171" t="s">
        <v>831</v>
      </c>
      <c r="R203" s="108">
        <f t="shared" si="29"/>
        <v>341061</v>
      </c>
      <c r="S203" s="136">
        <f t="shared" si="36"/>
        <v>34106.1</v>
      </c>
      <c r="T203" s="136">
        <f t="shared" si="37"/>
        <v>6480.1589999999997</v>
      </c>
      <c r="U203" s="136">
        <f t="shared" si="30"/>
        <v>381647</v>
      </c>
      <c r="V203" s="136">
        <f t="shared" si="31"/>
        <v>0</v>
      </c>
    </row>
    <row r="204" spans="1:22" ht="15.6" customHeight="1">
      <c r="A204" s="163" t="s">
        <v>659</v>
      </c>
      <c r="B204" s="6">
        <v>52635791</v>
      </c>
      <c r="C204" s="6" t="s">
        <v>214</v>
      </c>
      <c r="D204" s="6" t="s">
        <v>215</v>
      </c>
      <c r="E204" s="6" t="s">
        <v>216</v>
      </c>
      <c r="F204" s="6"/>
      <c r="G204" s="6" t="s">
        <v>191</v>
      </c>
      <c r="H204" s="6" t="s">
        <v>14</v>
      </c>
      <c r="I204" s="61"/>
      <c r="J204" s="6">
        <v>30</v>
      </c>
      <c r="K204" s="164">
        <v>2465868</v>
      </c>
      <c r="L204" s="165">
        <v>2557954.36</v>
      </c>
      <c r="M204" s="166">
        <f t="shared" si="33"/>
        <v>255795.43599999999</v>
      </c>
      <c r="N204" s="166">
        <f t="shared" si="34"/>
        <v>48601.132839999998</v>
      </c>
      <c r="O204" s="166">
        <f t="shared" si="35"/>
        <v>2862350.9288400002</v>
      </c>
      <c r="P204" s="166">
        <f t="shared" si="32"/>
        <v>2862351</v>
      </c>
      <c r="Q204" s="172"/>
      <c r="R204" s="108">
        <f t="shared" si="29"/>
        <v>2557954</v>
      </c>
      <c r="S204" s="136">
        <f t="shared" si="36"/>
        <v>255795.40000000002</v>
      </c>
      <c r="T204" s="136">
        <f t="shared" si="37"/>
        <v>48601.126000000004</v>
      </c>
      <c r="U204" s="136">
        <f t="shared" si="30"/>
        <v>2862351</v>
      </c>
      <c r="V204" s="136">
        <f t="shared" si="31"/>
        <v>0</v>
      </c>
    </row>
    <row r="205" spans="1:22" ht="15.6" customHeight="1">
      <c r="A205" s="163" t="s">
        <v>675</v>
      </c>
      <c r="B205" s="6">
        <v>1007725189</v>
      </c>
      <c r="C205" s="6" t="s">
        <v>114</v>
      </c>
      <c r="D205" s="6" t="s">
        <v>370</v>
      </c>
      <c r="E205" s="6" t="s">
        <v>371</v>
      </c>
      <c r="F205" s="6" t="s">
        <v>146</v>
      </c>
      <c r="G205" s="6" t="s">
        <v>191</v>
      </c>
      <c r="H205" s="6" t="s">
        <v>354</v>
      </c>
      <c r="I205" s="61"/>
      <c r="J205" s="6">
        <v>30</v>
      </c>
      <c r="K205" s="164">
        <v>2465868</v>
      </c>
      <c r="L205" s="165">
        <v>2557954.36</v>
      </c>
      <c r="M205" s="166">
        <f t="shared" si="33"/>
        <v>255795.43599999999</v>
      </c>
      <c r="N205" s="166">
        <f t="shared" si="34"/>
        <v>48601.132839999998</v>
      </c>
      <c r="O205" s="166">
        <f t="shared" si="35"/>
        <v>2862350.9288400002</v>
      </c>
      <c r="P205" s="166">
        <f t="shared" si="32"/>
        <v>2862351</v>
      </c>
      <c r="Q205" s="172"/>
      <c r="R205" s="108">
        <f t="shared" si="29"/>
        <v>2557954</v>
      </c>
      <c r="S205" s="136">
        <f t="shared" si="36"/>
        <v>255795.40000000002</v>
      </c>
      <c r="T205" s="136">
        <f t="shared" si="37"/>
        <v>48601.126000000004</v>
      </c>
      <c r="U205" s="136">
        <f t="shared" si="30"/>
        <v>2862351</v>
      </c>
      <c r="V205" s="136">
        <f t="shared" si="31"/>
        <v>0</v>
      </c>
    </row>
    <row r="206" spans="1:22" ht="15.6" customHeight="1" thickBot="1">
      <c r="A206" s="163" t="s">
        <v>675</v>
      </c>
      <c r="B206" s="6">
        <v>1023950293</v>
      </c>
      <c r="C206" s="6" t="s">
        <v>801</v>
      </c>
      <c r="D206" s="6" t="s">
        <v>144</v>
      </c>
      <c r="E206" s="6" t="s">
        <v>153</v>
      </c>
      <c r="F206" s="6" t="s">
        <v>802</v>
      </c>
      <c r="G206" s="6" t="s">
        <v>13</v>
      </c>
      <c r="H206" s="6" t="s">
        <v>14</v>
      </c>
      <c r="I206" s="61">
        <v>45412</v>
      </c>
      <c r="J206" s="6">
        <v>0</v>
      </c>
      <c r="K206" s="164">
        <v>2465868</v>
      </c>
      <c r="L206" s="165">
        <v>2557954.36</v>
      </c>
      <c r="M206" s="166">
        <f t="shared" si="33"/>
        <v>255795.43599999999</v>
      </c>
      <c r="N206" s="166">
        <f t="shared" si="34"/>
        <v>48601.132839999998</v>
      </c>
      <c r="O206" s="166">
        <f t="shared" si="35"/>
        <v>2862350.9288400002</v>
      </c>
      <c r="P206" s="166">
        <f t="shared" si="32"/>
        <v>0</v>
      </c>
      <c r="Q206" s="169" t="s">
        <v>887</v>
      </c>
      <c r="R206" s="108">
        <f t="shared" si="29"/>
        <v>0</v>
      </c>
      <c r="S206" s="136">
        <f t="shared" si="36"/>
        <v>0</v>
      </c>
      <c r="T206" s="136">
        <f t="shared" si="37"/>
        <v>0</v>
      </c>
      <c r="U206" s="136">
        <f t="shared" si="30"/>
        <v>0</v>
      </c>
      <c r="V206" s="136">
        <f t="shared" si="31"/>
        <v>0</v>
      </c>
    </row>
    <row r="207" spans="1:22" ht="15.6" customHeight="1">
      <c r="A207" s="210" t="s">
        <v>675</v>
      </c>
      <c r="B207" s="211">
        <v>53048504</v>
      </c>
      <c r="C207" s="211" t="s">
        <v>737</v>
      </c>
      <c r="D207" s="211"/>
      <c r="E207" s="211" t="s">
        <v>322</v>
      </c>
      <c r="F207" s="211"/>
      <c r="G207" s="211" t="s">
        <v>410</v>
      </c>
      <c r="H207" s="6"/>
      <c r="I207" s="61"/>
      <c r="J207" s="167">
        <v>20</v>
      </c>
      <c r="K207" s="164">
        <v>2465868</v>
      </c>
      <c r="L207" s="165">
        <v>2557954.36</v>
      </c>
      <c r="M207" s="166">
        <f t="shared" si="33"/>
        <v>255795.43599999999</v>
      </c>
      <c r="N207" s="166">
        <f t="shared" si="34"/>
        <v>48601.132839999998</v>
      </c>
      <c r="O207" s="166">
        <f t="shared" si="35"/>
        <v>2862350.9288400002</v>
      </c>
      <c r="P207" s="166">
        <f t="shared" si="32"/>
        <v>1908234</v>
      </c>
      <c r="Q207" s="169" t="s">
        <v>888</v>
      </c>
      <c r="R207" s="108">
        <f t="shared" si="29"/>
        <v>1705303</v>
      </c>
      <c r="S207" s="136">
        <f t="shared" si="36"/>
        <v>170530.30000000002</v>
      </c>
      <c r="T207" s="136">
        <f t="shared" si="37"/>
        <v>32400.757000000005</v>
      </c>
      <c r="U207" s="136">
        <f t="shared" si="30"/>
        <v>1908234</v>
      </c>
      <c r="V207" s="136">
        <f t="shared" si="31"/>
        <v>0</v>
      </c>
    </row>
    <row r="208" spans="1:22" ht="15.6" customHeight="1">
      <c r="A208" s="163" t="s">
        <v>675</v>
      </c>
      <c r="B208" s="6">
        <v>80257964</v>
      </c>
      <c r="C208" s="6" t="s">
        <v>35</v>
      </c>
      <c r="D208" s="6" t="s">
        <v>104</v>
      </c>
      <c r="E208" s="6" t="s">
        <v>226</v>
      </c>
      <c r="F208" s="6" t="s">
        <v>323</v>
      </c>
      <c r="G208" s="6" t="s">
        <v>13</v>
      </c>
      <c r="H208" s="61">
        <v>45439</v>
      </c>
      <c r="I208" s="61"/>
      <c r="J208" s="167">
        <v>4</v>
      </c>
      <c r="K208" s="164">
        <v>2465868</v>
      </c>
      <c r="L208" s="165">
        <v>2557954.36</v>
      </c>
      <c r="M208" s="166">
        <f t="shared" si="33"/>
        <v>255795.43599999999</v>
      </c>
      <c r="N208" s="166">
        <f t="shared" si="34"/>
        <v>48601.132839999998</v>
      </c>
      <c r="O208" s="166">
        <f t="shared" si="35"/>
        <v>2862350.9288400002</v>
      </c>
      <c r="P208" s="166">
        <f t="shared" si="32"/>
        <v>381647</v>
      </c>
      <c r="Q208" s="168" t="s">
        <v>889</v>
      </c>
      <c r="R208" s="108">
        <f t="shared" si="29"/>
        <v>341061</v>
      </c>
      <c r="S208" s="136">
        <f t="shared" si="36"/>
        <v>34106.1</v>
      </c>
      <c r="T208" s="136">
        <f t="shared" si="37"/>
        <v>6480.1589999999997</v>
      </c>
      <c r="U208" s="136">
        <f t="shared" si="30"/>
        <v>381647</v>
      </c>
      <c r="V208" s="136">
        <f t="shared" si="31"/>
        <v>0</v>
      </c>
    </row>
    <row r="209" spans="1:24" ht="15.6" customHeight="1">
      <c r="A209" s="163" t="s">
        <v>676</v>
      </c>
      <c r="B209" s="6">
        <v>34951119</v>
      </c>
      <c r="C209" s="6" t="s">
        <v>100</v>
      </c>
      <c r="D209" s="6" t="s">
        <v>101</v>
      </c>
      <c r="E209" s="6" t="s">
        <v>102</v>
      </c>
      <c r="F209" s="6" t="s">
        <v>103</v>
      </c>
      <c r="G209" s="6" t="s">
        <v>191</v>
      </c>
      <c r="H209" s="6" t="s">
        <v>14</v>
      </c>
      <c r="I209" s="61"/>
      <c r="J209" s="6">
        <v>30</v>
      </c>
      <c r="K209" s="164">
        <v>2465868</v>
      </c>
      <c r="L209" s="165">
        <v>2557954.36</v>
      </c>
      <c r="M209" s="166">
        <f t="shared" si="33"/>
        <v>255795.43599999999</v>
      </c>
      <c r="N209" s="166">
        <f t="shared" si="34"/>
        <v>48601.132839999998</v>
      </c>
      <c r="O209" s="166">
        <f t="shared" si="35"/>
        <v>2862350.9288400002</v>
      </c>
      <c r="P209" s="166">
        <f t="shared" si="32"/>
        <v>2862351</v>
      </c>
      <c r="Q209" s="172"/>
      <c r="R209" s="108">
        <f t="shared" si="29"/>
        <v>2557954</v>
      </c>
      <c r="S209" s="136">
        <f t="shared" si="36"/>
        <v>255795.40000000002</v>
      </c>
      <c r="T209" s="136">
        <f t="shared" si="37"/>
        <v>48601.126000000004</v>
      </c>
      <c r="U209" s="136">
        <f t="shared" si="30"/>
        <v>2862351</v>
      </c>
      <c r="V209" s="136">
        <f t="shared" si="31"/>
        <v>0</v>
      </c>
    </row>
    <row r="210" spans="1:24" ht="15.6" customHeight="1">
      <c r="A210" s="163" t="s">
        <v>676</v>
      </c>
      <c r="B210" s="6">
        <v>52897266</v>
      </c>
      <c r="C210" s="6" t="s">
        <v>69</v>
      </c>
      <c r="D210" s="6" t="s">
        <v>73</v>
      </c>
      <c r="E210" s="6" t="s">
        <v>74</v>
      </c>
      <c r="F210" s="6" t="s">
        <v>75</v>
      </c>
      <c r="G210" s="6" t="s">
        <v>191</v>
      </c>
      <c r="H210" s="6" t="s">
        <v>14</v>
      </c>
      <c r="I210" s="61"/>
      <c r="J210" s="6">
        <v>30</v>
      </c>
      <c r="K210" s="164">
        <v>2465868</v>
      </c>
      <c r="L210" s="165">
        <v>2557954.36</v>
      </c>
      <c r="M210" s="166">
        <f t="shared" si="33"/>
        <v>255795.43599999999</v>
      </c>
      <c r="N210" s="166">
        <f t="shared" si="34"/>
        <v>48601.132839999998</v>
      </c>
      <c r="O210" s="166">
        <f t="shared" si="35"/>
        <v>2862350.9288400002</v>
      </c>
      <c r="P210" s="166">
        <f t="shared" si="32"/>
        <v>2862351</v>
      </c>
      <c r="Q210" s="172"/>
      <c r="R210" s="108">
        <f t="shared" si="29"/>
        <v>2557954</v>
      </c>
      <c r="S210" s="136">
        <f t="shared" si="36"/>
        <v>255795.40000000002</v>
      </c>
      <c r="T210" s="136">
        <f t="shared" si="37"/>
        <v>48601.126000000004</v>
      </c>
      <c r="U210" s="136">
        <f t="shared" si="30"/>
        <v>2862351</v>
      </c>
      <c r="V210" s="136">
        <f t="shared" si="31"/>
        <v>0</v>
      </c>
    </row>
    <row r="211" spans="1:24" ht="15.6" customHeight="1">
      <c r="A211" s="163" t="s">
        <v>677</v>
      </c>
      <c r="B211" s="6">
        <v>52759800</v>
      </c>
      <c r="C211" s="6" t="s">
        <v>100</v>
      </c>
      <c r="D211" s="6" t="s">
        <v>104</v>
      </c>
      <c r="E211" s="6" t="s">
        <v>105</v>
      </c>
      <c r="F211" s="6" t="s">
        <v>106</v>
      </c>
      <c r="G211" s="6" t="s">
        <v>191</v>
      </c>
      <c r="H211" s="6" t="s">
        <v>14</v>
      </c>
      <c r="I211" s="61"/>
      <c r="J211" s="6">
        <v>30</v>
      </c>
      <c r="K211" s="164">
        <v>2465868</v>
      </c>
      <c r="L211" s="165">
        <v>2557954.36</v>
      </c>
      <c r="M211" s="166">
        <f t="shared" si="33"/>
        <v>255795.43599999999</v>
      </c>
      <c r="N211" s="166">
        <f t="shared" si="34"/>
        <v>48601.132839999998</v>
      </c>
      <c r="O211" s="166">
        <f t="shared" si="35"/>
        <v>2862350.9288400002</v>
      </c>
      <c r="P211" s="166">
        <f t="shared" si="32"/>
        <v>2862351</v>
      </c>
      <c r="Q211" s="172"/>
      <c r="R211" s="108">
        <f t="shared" si="29"/>
        <v>2557954</v>
      </c>
      <c r="S211" s="136">
        <f t="shared" si="36"/>
        <v>255795.40000000002</v>
      </c>
      <c r="T211" s="136">
        <f t="shared" si="37"/>
        <v>48601.126000000004</v>
      </c>
      <c r="U211" s="136">
        <f t="shared" si="30"/>
        <v>2862351</v>
      </c>
      <c r="V211" s="136">
        <f t="shared" si="31"/>
        <v>0</v>
      </c>
    </row>
    <row r="212" spans="1:24" ht="15.6" customHeight="1">
      <c r="A212" s="163" t="s">
        <v>677</v>
      </c>
      <c r="B212" s="6">
        <v>1002230033</v>
      </c>
      <c r="C212" s="6" t="s">
        <v>188</v>
      </c>
      <c r="D212" s="6" t="s">
        <v>189</v>
      </c>
      <c r="E212" s="6" t="s">
        <v>190</v>
      </c>
      <c r="F212" s="6"/>
      <c r="G212" s="6" t="s">
        <v>191</v>
      </c>
      <c r="H212" s="6" t="s">
        <v>14</v>
      </c>
      <c r="I212" s="61"/>
      <c r="J212" s="6">
        <v>30</v>
      </c>
      <c r="K212" s="164">
        <v>2465868</v>
      </c>
      <c r="L212" s="165">
        <v>2557954.36</v>
      </c>
      <c r="M212" s="166">
        <f t="shared" si="33"/>
        <v>255795.43599999999</v>
      </c>
      <c r="N212" s="166">
        <f t="shared" si="34"/>
        <v>48601.132839999998</v>
      </c>
      <c r="O212" s="166">
        <f t="shared" si="35"/>
        <v>2862350.9288400002</v>
      </c>
      <c r="P212" s="166">
        <f t="shared" si="32"/>
        <v>2862351</v>
      </c>
      <c r="Q212" s="172"/>
      <c r="R212" s="108">
        <f t="shared" si="29"/>
        <v>2557954</v>
      </c>
      <c r="S212" s="136">
        <f t="shared" si="36"/>
        <v>255795.40000000002</v>
      </c>
      <c r="T212" s="136">
        <f t="shared" si="37"/>
        <v>48601.126000000004</v>
      </c>
      <c r="U212" s="136">
        <f t="shared" si="30"/>
        <v>2862351</v>
      </c>
      <c r="V212" s="136">
        <f t="shared" si="31"/>
        <v>0</v>
      </c>
    </row>
    <row r="213" spans="1:24" ht="15.6" customHeight="1">
      <c r="A213" s="182" t="s">
        <v>653</v>
      </c>
      <c r="B213" s="6">
        <v>1020792307</v>
      </c>
      <c r="C213" s="6" t="s">
        <v>790</v>
      </c>
      <c r="D213" s="6" t="s">
        <v>166</v>
      </c>
      <c r="E213" s="6" t="s">
        <v>791</v>
      </c>
      <c r="F213" s="6" t="s">
        <v>265</v>
      </c>
      <c r="G213" s="6" t="s">
        <v>191</v>
      </c>
      <c r="H213" s="6" t="s">
        <v>14</v>
      </c>
      <c r="I213" s="61">
        <v>45418</v>
      </c>
      <c r="J213" s="6">
        <v>0</v>
      </c>
      <c r="K213" s="164">
        <v>2465868</v>
      </c>
      <c r="L213" s="165">
        <v>2557954.36</v>
      </c>
      <c r="M213" s="166">
        <f>+L213*10%</f>
        <v>255795.43599999999</v>
      </c>
      <c r="N213" s="166">
        <f>+M213*19%</f>
        <v>48601.132839999998</v>
      </c>
      <c r="O213" s="166">
        <f>+L213+M213+N213</f>
        <v>2862350.9288400002</v>
      </c>
      <c r="P213" s="166">
        <f>+ROUND(((O213/30)*J213),0)</f>
        <v>0</v>
      </c>
      <c r="Q213" s="168" t="s">
        <v>890</v>
      </c>
      <c r="R213" s="108">
        <f t="shared" si="29"/>
        <v>0</v>
      </c>
      <c r="S213" s="136">
        <f t="shared" si="36"/>
        <v>0</v>
      </c>
      <c r="T213" s="136">
        <f t="shared" si="37"/>
        <v>0</v>
      </c>
      <c r="U213" s="136">
        <f t="shared" si="30"/>
        <v>0</v>
      </c>
      <c r="V213" s="136">
        <f t="shared" si="31"/>
        <v>0</v>
      </c>
    </row>
    <row r="214" spans="1:24" ht="15.6" customHeight="1">
      <c r="A214" s="182" t="s">
        <v>654</v>
      </c>
      <c r="B214" s="6">
        <v>79670360</v>
      </c>
      <c r="C214" s="6" t="s">
        <v>742</v>
      </c>
      <c r="D214" s="6" t="s">
        <v>212</v>
      </c>
      <c r="E214" s="6" t="s">
        <v>285</v>
      </c>
      <c r="F214" s="6"/>
      <c r="G214" s="6" t="s">
        <v>13</v>
      </c>
      <c r="H214" s="61">
        <v>45369</v>
      </c>
      <c r="I214" s="61"/>
      <c r="J214" s="6">
        <v>0</v>
      </c>
      <c r="K214" s="164">
        <v>2465868</v>
      </c>
      <c r="L214" s="165">
        <v>2557954.36</v>
      </c>
      <c r="M214" s="166">
        <f t="shared" ref="M214" si="38">+L214*10%</f>
        <v>255795.43599999999</v>
      </c>
      <c r="N214" s="166">
        <f t="shared" ref="N214" si="39">+M214*19%</f>
        <v>48601.132839999998</v>
      </c>
      <c r="O214" s="166">
        <f t="shared" ref="O214" si="40">+L214+M214+N214</f>
        <v>2862350.9288400002</v>
      </c>
      <c r="P214" s="166">
        <f>+ROUND(((O214/30)*J214),0)</f>
        <v>0</v>
      </c>
      <c r="Q214" s="168" t="s">
        <v>891</v>
      </c>
      <c r="R214" s="108">
        <f t="shared" si="29"/>
        <v>0</v>
      </c>
      <c r="S214" s="136">
        <f t="shared" si="36"/>
        <v>0</v>
      </c>
      <c r="T214" s="136">
        <f t="shared" si="37"/>
        <v>0</v>
      </c>
      <c r="U214" s="136">
        <f t="shared" si="30"/>
        <v>0</v>
      </c>
      <c r="V214" s="136">
        <f t="shared" si="31"/>
        <v>0</v>
      </c>
    </row>
    <row r="215" spans="1:24" ht="15.6" customHeight="1">
      <c r="A215" s="236" t="s">
        <v>694</v>
      </c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8"/>
      <c r="P215" s="137">
        <f>SUM(P2:P214)</f>
        <v>514936946.71935201</v>
      </c>
      <c r="Q215" s="138"/>
      <c r="R215" s="139">
        <f>SUM(R2:R214)</f>
        <v>460175935</v>
      </c>
      <c r="S215" s="137">
        <f>SUM(S2:S214)</f>
        <v>46017593.499999888</v>
      </c>
      <c r="T215" s="137">
        <f>SUM(T2:T214)</f>
        <v>8743342.7650000155</v>
      </c>
      <c r="U215" s="137">
        <f>SUM(U2:U214)</f>
        <v>514936930</v>
      </c>
      <c r="V215" s="140">
        <f>SUM(V2:V214)</f>
        <v>-16.719352000392973</v>
      </c>
    </row>
    <row r="216" spans="1:24" ht="15.6" customHeight="1">
      <c r="B216" s="88"/>
      <c r="R216" s="141">
        <f>SUBTOTAL(9,R2:R214)</f>
        <v>460175935</v>
      </c>
      <c r="S216" s="141">
        <f>SUBTOTAL(9,S2:S214)</f>
        <v>46017593.499999888</v>
      </c>
      <c r="T216" s="141">
        <f>SUBTOTAL(9,T2:T214)</f>
        <v>8743342.7650000155</v>
      </c>
      <c r="U216" s="141">
        <f>SUBTOTAL(9,U2:U214)</f>
        <v>514936930</v>
      </c>
    </row>
    <row r="218" spans="1:24" ht="15.6" customHeight="1">
      <c r="A218" s="183"/>
      <c r="B218" s="184" t="s">
        <v>13</v>
      </c>
      <c r="C218" s="184" t="s">
        <v>191</v>
      </c>
      <c r="D218" s="184" t="s">
        <v>210</v>
      </c>
      <c r="E218" s="184" t="s">
        <v>410</v>
      </c>
      <c r="F218" s="184" t="s">
        <v>89</v>
      </c>
      <c r="G218" s="185" t="s">
        <v>45</v>
      </c>
    </row>
    <row r="219" spans="1:24" ht="15.6" customHeight="1">
      <c r="A219" s="186" t="s">
        <v>653</v>
      </c>
      <c r="B219" s="144">
        <f t="shared" ref="B219:G228" si="41">+SUMIFS($U$2:$U$214,$A$2:$A$214,$A219,$G$2:$G$214,B$218)</f>
        <v>32726213</v>
      </c>
      <c r="C219" s="144">
        <f t="shared" si="41"/>
        <v>85393467</v>
      </c>
      <c r="D219" s="144">
        <f t="shared" si="41"/>
        <v>2957763</v>
      </c>
      <c r="E219" s="144">
        <f t="shared" si="41"/>
        <v>1526587</v>
      </c>
      <c r="F219" s="144">
        <f t="shared" si="41"/>
        <v>2766939</v>
      </c>
      <c r="G219" s="145">
        <f t="shared" si="41"/>
        <v>5724702</v>
      </c>
      <c r="H219" s="187">
        <f>SUM(B219:G219)</f>
        <v>131095671</v>
      </c>
    </row>
    <row r="220" spans="1:24" ht="15.6" customHeight="1">
      <c r="A220" s="186" t="s">
        <v>654</v>
      </c>
      <c r="B220" s="144">
        <f t="shared" si="41"/>
        <v>8587054</v>
      </c>
      <c r="C220" s="144">
        <f t="shared" si="41"/>
        <v>33966564</v>
      </c>
      <c r="D220" s="144">
        <f t="shared" si="41"/>
        <v>0</v>
      </c>
      <c r="E220" s="144">
        <f t="shared" si="41"/>
        <v>0</v>
      </c>
      <c r="F220" s="144">
        <f t="shared" si="41"/>
        <v>2862351</v>
      </c>
      <c r="G220" s="145">
        <f t="shared" si="41"/>
        <v>0</v>
      </c>
      <c r="H220" s="187">
        <f t="shared" ref="H220:H243" si="42">SUM(B220:G220)</f>
        <v>45415969</v>
      </c>
    </row>
    <row r="221" spans="1:24" ht="15.6" customHeight="1">
      <c r="A221" s="186" t="s">
        <v>655</v>
      </c>
      <c r="B221" s="144">
        <f t="shared" si="41"/>
        <v>5724702</v>
      </c>
      <c r="C221" s="144">
        <f t="shared" si="41"/>
        <v>5724702</v>
      </c>
      <c r="D221" s="144">
        <f t="shared" si="41"/>
        <v>0</v>
      </c>
      <c r="E221" s="144">
        <f t="shared" si="41"/>
        <v>0</v>
      </c>
      <c r="F221" s="144">
        <f t="shared" si="41"/>
        <v>2862351</v>
      </c>
      <c r="G221" s="145">
        <f t="shared" si="41"/>
        <v>0</v>
      </c>
      <c r="H221" s="187">
        <f t="shared" si="42"/>
        <v>14311755</v>
      </c>
      <c r="X221" s="146"/>
    </row>
    <row r="222" spans="1:24" ht="15.6" customHeight="1">
      <c r="A222" s="186" t="s">
        <v>656</v>
      </c>
      <c r="B222" s="144">
        <f t="shared" si="41"/>
        <v>0</v>
      </c>
      <c r="C222" s="144">
        <f t="shared" si="41"/>
        <v>5247643</v>
      </c>
      <c r="D222" s="144">
        <f t="shared" si="41"/>
        <v>0</v>
      </c>
      <c r="E222" s="144">
        <f t="shared" si="41"/>
        <v>0</v>
      </c>
      <c r="F222" s="144">
        <f t="shared" si="41"/>
        <v>0</v>
      </c>
      <c r="G222" s="145">
        <f t="shared" si="41"/>
        <v>0</v>
      </c>
      <c r="H222" s="187">
        <f t="shared" si="42"/>
        <v>5247643</v>
      </c>
    </row>
    <row r="223" spans="1:24" ht="15.6" customHeight="1">
      <c r="A223" s="186" t="s">
        <v>657</v>
      </c>
      <c r="B223" s="144">
        <f t="shared" si="41"/>
        <v>5724702</v>
      </c>
      <c r="C223" s="144">
        <f t="shared" si="41"/>
        <v>25188687</v>
      </c>
      <c r="D223" s="144">
        <f t="shared" si="41"/>
        <v>2671527</v>
      </c>
      <c r="E223" s="144">
        <f t="shared" si="41"/>
        <v>190823</v>
      </c>
      <c r="F223" s="144">
        <f t="shared" si="41"/>
        <v>0</v>
      </c>
      <c r="G223" s="145">
        <f t="shared" si="41"/>
        <v>0</v>
      </c>
      <c r="H223" s="187">
        <f t="shared" si="42"/>
        <v>33775739</v>
      </c>
    </row>
    <row r="224" spans="1:24" ht="15.6" customHeight="1">
      <c r="A224" s="186" t="s">
        <v>658</v>
      </c>
      <c r="B224" s="144">
        <f t="shared" si="41"/>
        <v>3530233</v>
      </c>
      <c r="C224" s="144">
        <f t="shared" si="41"/>
        <v>22898808</v>
      </c>
      <c r="D224" s="144">
        <f t="shared" si="41"/>
        <v>0</v>
      </c>
      <c r="E224" s="144">
        <f t="shared" si="41"/>
        <v>858705</v>
      </c>
      <c r="F224" s="144">
        <f t="shared" si="41"/>
        <v>0</v>
      </c>
      <c r="G224" s="145">
        <f t="shared" si="41"/>
        <v>0</v>
      </c>
      <c r="H224" s="187">
        <f t="shared" si="42"/>
        <v>27287746</v>
      </c>
    </row>
    <row r="225" spans="1:8" ht="15.6" customHeight="1">
      <c r="A225" s="186" t="s">
        <v>659</v>
      </c>
      <c r="B225" s="144">
        <f t="shared" si="41"/>
        <v>3721056</v>
      </c>
      <c r="C225" s="144">
        <f t="shared" si="41"/>
        <v>17174106</v>
      </c>
      <c r="D225" s="144">
        <f t="shared" si="41"/>
        <v>0</v>
      </c>
      <c r="E225" s="144">
        <f t="shared" si="41"/>
        <v>2003646</v>
      </c>
      <c r="F225" s="144">
        <f t="shared" si="41"/>
        <v>0</v>
      </c>
      <c r="G225" s="145">
        <f t="shared" si="41"/>
        <v>0</v>
      </c>
      <c r="H225" s="187">
        <f t="shared" si="42"/>
        <v>22898808</v>
      </c>
    </row>
    <row r="226" spans="1:8" ht="15.6" customHeight="1">
      <c r="A226" s="186" t="s">
        <v>660</v>
      </c>
      <c r="B226" s="144">
        <f t="shared" si="41"/>
        <v>2862351</v>
      </c>
      <c r="C226" s="144">
        <f t="shared" si="41"/>
        <v>11163169</v>
      </c>
      <c r="D226" s="144">
        <f t="shared" si="41"/>
        <v>0</v>
      </c>
      <c r="E226" s="144">
        <f t="shared" si="41"/>
        <v>0</v>
      </c>
      <c r="F226" s="144">
        <f t="shared" si="41"/>
        <v>0</v>
      </c>
      <c r="G226" s="145">
        <f t="shared" si="41"/>
        <v>0</v>
      </c>
      <c r="H226" s="187">
        <f t="shared" si="42"/>
        <v>14025520</v>
      </c>
    </row>
    <row r="227" spans="1:8" ht="15.6" customHeight="1">
      <c r="A227" s="186" t="s">
        <v>661</v>
      </c>
      <c r="B227" s="144">
        <f t="shared" si="41"/>
        <v>5724702</v>
      </c>
      <c r="C227" s="144">
        <f t="shared" si="41"/>
        <v>14311755</v>
      </c>
      <c r="D227" s="144">
        <f t="shared" si="41"/>
        <v>2766939</v>
      </c>
      <c r="E227" s="144">
        <f t="shared" si="41"/>
        <v>95412</v>
      </c>
      <c r="F227" s="144">
        <f t="shared" si="41"/>
        <v>0</v>
      </c>
      <c r="G227" s="145">
        <f t="shared" si="41"/>
        <v>0</v>
      </c>
      <c r="H227" s="187">
        <f t="shared" si="42"/>
        <v>22898808</v>
      </c>
    </row>
    <row r="228" spans="1:8" ht="15.6" customHeight="1">
      <c r="A228" s="186" t="s">
        <v>662</v>
      </c>
      <c r="B228" s="144">
        <f t="shared" si="41"/>
        <v>5724702</v>
      </c>
      <c r="C228" s="144">
        <f t="shared" si="41"/>
        <v>22803396</v>
      </c>
      <c r="D228" s="144">
        <f t="shared" si="41"/>
        <v>0</v>
      </c>
      <c r="E228" s="144">
        <f t="shared" si="41"/>
        <v>0</v>
      </c>
      <c r="F228" s="144">
        <f t="shared" si="41"/>
        <v>0</v>
      </c>
      <c r="G228" s="145">
        <f t="shared" si="41"/>
        <v>2862351</v>
      </c>
      <c r="H228" s="187">
        <f t="shared" si="42"/>
        <v>31390449</v>
      </c>
    </row>
    <row r="229" spans="1:8" ht="15.6" customHeight="1">
      <c r="A229" s="186" t="s">
        <v>663</v>
      </c>
      <c r="B229" s="144">
        <f t="shared" ref="B229:G243" si="43">+SUMIFS($U$2:$U$214,$A$2:$A$214,$A229,$G$2:$G$214,B$218)</f>
        <v>5724702</v>
      </c>
      <c r="C229" s="144">
        <f t="shared" si="43"/>
        <v>22135512</v>
      </c>
      <c r="D229" s="144">
        <f t="shared" si="43"/>
        <v>0</v>
      </c>
      <c r="E229" s="144">
        <f t="shared" si="43"/>
        <v>763292</v>
      </c>
      <c r="F229" s="144">
        <f t="shared" si="43"/>
        <v>0</v>
      </c>
      <c r="G229" s="145">
        <f t="shared" si="43"/>
        <v>2862351</v>
      </c>
      <c r="H229" s="187">
        <f t="shared" si="42"/>
        <v>31485857</v>
      </c>
    </row>
    <row r="230" spans="1:8" ht="15.6" customHeight="1">
      <c r="A230" s="186" t="s">
        <v>664</v>
      </c>
      <c r="B230" s="144">
        <f t="shared" si="43"/>
        <v>0</v>
      </c>
      <c r="C230" s="144">
        <f t="shared" si="43"/>
        <v>5533878</v>
      </c>
      <c r="D230" s="144">
        <f t="shared" si="43"/>
        <v>0</v>
      </c>
      <c r="E230" s="144">
        <f t="shared" si="43"/>
        <v>190823</v>
      </c>
      <c r="F230" s="144">
        <f t="shared" si="43"/>
        <v>0</v>
      </c>
      <c r="G230" s="145">
        <f t="shared" si="43"/>
        <v>0</v>
      </c>
      <c r="H230" s="187">
        <f t="shared" si="42"/>
        <v>5724701</v>
      </c>
    </row>
    <row r="231" spans="1:8" ht="15.6" customHeight="1">
      <c r="A231" s="186" t="s">
        <v>665</v>
      </c>
      <c r="B231" s="144">
        <f t="shared" si="43"/>
        <v>0</v>
      </c>
      <c r="C231" s="144">
        <f t="shared" si="43"/>
        <v>5724702</v>
      </c>
      <c r="D231" s="144">
        <f t="shared" si="43"/>
        <v>0</v>
      </c>
      <c r="E231" s="144">
        <f t="shared" si="43"/>
        <v>0</v>
      </c>
      <c r="F231" s="144">
        <f t="shared" si="43"/>
        <v>0</v>
      </c>
      <c r="G231" s="145">
        <f t="shared" si="43"/>
        <v>0</v>
      </c>
      <c r="H231" s="187">
        <f t="shared" si="42"/>
        <v>5724702</v>
      </c>
    </row>
    <row r="232" spans="1:8" ht="15.6" customHeight="1">
      <c r="A232" s="186" t="s">
        <v>666</v>
      </c>
      <c r="B232" s="144">
        <f t="shared" si="43"/>
        <v>2862351</v>
      </c>
      <c r="C232" s="144">
        <f t="shared" si="43"/>
        <v>4484349</v>
      </c>
      <c r="D232" s="144">
        <f t="shared" si="43"/>
        <v>0</v>
      </c>
      <c r="E232" s="144">
        <f t="shared" si="43"/>
        <v>0</v>
      </c>
      <c r="F232" s="144">
        <f t="shared" si="43"/>
        <v>0</v>
      </c>
      <c r="G232" s="145">
        <f t="shared" si="43"/>
        <v>0</v>
      </c>
      <c r="H232" s="187">
        <f t="shared" si="42"/>
        <v>7346700</v>
      </c>
    </row>
    <row r="233" spans="1:8" ht="15.6" customHeight="1">
      <c r="A233" s="186" t="s">
        <v>667</v>
      </c>
      <c r="B233" s="144">
        <f t="shared" si="43"/>
        <v>2862351</v>
      </c>
      <c r="C233" s="144">
        <f t="shared" si="43"/>
        <v>5724702</v>
      </c>
      <c r="D233" s="144">
        <f t="shared" si="43"/>
        <v>0</v>
      </c>
      <c r="E233" s="144">
        <f t="shared" si="43"/>
        <v>0</v>
      </c>
      <c r="F233" s="144">
        <f t="shared" si="43"/>
        <v>0</v>
      </c>
      <c r="G233" s="145">
        <f t="shared" si="43"/>
        <v>0</v>
      </c>
      <c r="H233" s="187">
        <f t="shared" si="42"/>
        <v>8587053</v>
      </c>
    </row>
    <row r="234" spans="1:8" ht="15.6" customHeight="1">
      <c r="A234" s="186" t="s">
        <v>668</v>
      </c>
      <c r="B234" s="144">
        <f t="shared" si="43"/>
        <v>4198115</v>
      </c>
      <c r="C234" s="144">
        <f t="shared" si="43"/>
        <v>11449404</v>
      </c>
      <c r="D234" s="144">
        <f t="shared" si="43"/>
        <v>0</v>
      </c>
      <c r="E234" s="144">
        <f t="shared" si="43"/>
        <v>1526587</v>
      </c>
      <c r="F234" s="144">
        <f t="shared" si="43"/>
        <v>0</v>
      </c>
      <c r="G234" s="145">
        <f t="shared" si="43"/>
        <v>0</v>
      </c>
      <c r="H234" s="187">
        <f t="shared" si="42"/>
        <v>17174106</v>
      </c>
    </row>
    <row r="235" spans="1:8" ht="15.6" customHeight="1">
      <c r="A235" s="186" t="s">
        <v>669</v>
      </c>
      <c r="B235" s="144">
        <f t="shared" si="43"/>
        <v>0</v>
      </c>
      <c r="C235" s="144">
        <f t="shared" si="43"/>
        <v>2862351</v>
      </c>
      <c r="D235" s="144">
        <f t="shared" si="43"/>
        <v>0</v>
      </c>
      <c r="E235" s="144">
        <f t="shared" si="43"/>
        <v>0</v>
      </c>
      <c r="F235" s="144">
        <f t="shared" si="43"/>
        <v>0</v>
      </c>
      <c r="G235" s="145">
        <f t="shared" si="43"/>
        <v>0</v>
      </c>
      <c r="H235" s="187">
        <f t="shared" si="42"/>
        <v>2862351</v>
      </c>
    </row>
    <row r="236" spans="1:8" ht="15.6" customHeight="1">
      <c r="A236" s="186" t="s">
        <v>670</v>
      </c>
      <c r="B236" s="144">
        <f t="shared" si="43"/>
        <v>5629290</v>
      </c>
      <c r="C236" s="144">
        <f t="shared" si="43"/>
        <v>11449404</v>
      </c>
      <c r="D236" s="144">
        <f t="shared" si="43"/>
        <v>0</v>
      </c>
      <c r="E236" s="144">
        <f t="shared" si="43"/>
        <v>95412</v>
      </c>
      <c r="F236" s="144">
        <f t="shared" si="43"/>
        <v>1335764</v>
      </c>
      <c r="G236" s="145">
        <f t="shared" si="43"/>
        <v>2862351</v>
      </c>
      <c r="H236" s="187">
        <f t="shared" si="42"/>
        <v>21372221</v>
      </c>
    </row>
    <row r="237" spans="1:8" ht="15.6" customHeight="1">
      <c r="A237" s="186" t="s">
        <v>671</v>
      </c>
      <c r="B237" s="144">
        <f t="shared" si="43"/>
        <v>4198115</v>
      </c>
      <c r="C237" s="144">
        <f t="shared" si="43"/>
        <v>8300817</v>
      </c>
      <c r="D237" s="144">
        <f t="shared" si="43"/>
        <v>0</v>
      </c>
      <c r="E237" s="144">
        <f t="shared" si="43"/>
        <v>0</v>
      </c>
      <c r="F237" s="144">
        <f t="shared" si="43"/>
        <v>2862351</v>
      </c>
      <c r="G237" s="145">
        <f t="shared" si="43"/>
        <v>0</v>
      </c>
      <c r="H237" s="187">
        <f t="shared" si="42"/>
        <v>15361283</v>
      </c>
    </row>
    <row r="238" spans="1:8" ht="15.6" customHeight="1">
      <c r="A238" s="186" t="s">
        <v>672</v>
      </c>
      <c r="B238" s="144">
        <f t="shared" si="43"/>
        <v>2862351</v>
      </c>
      <c r="C238" s="144">
        <f t="shared" si="43"/>
        <v>8587053</v>
      </c>
      <c r="D238" s="144">
        <f t="shared" si="43"/>
        <v>0</v>
      </c>
      <c r="E238" s="144">
        <f t="shared" si="43"/>
        <v>0</v>
      </c>
      <c r="F238" s="144">
        <f t="shared" si="43"/>
        <v>0</v>
      </c>
      <c r="G238" s="145">
        <f t="shared" si="43"/>
        <v>0</v>
      </c>
      <c r="H238" s="187">
        <f t="shared" si="42"/>
        <v>11449404</v>
      </c>
    </row>
    <row r="239" spans="1:8" ht="15.6" customHeight="1">
      <c r="A239" s="186" t="s">
        <v>673</v>
      </c>
      <c r="B239" s="144">
        <f t="shared" si="43"/>
        <v>2862351</v>
      </c>
      <c r="C239" s="144">
        <f t="shared" si="43"/>
        <v>5724702</v>
      </c>
      <c r="D239" s="144">
        <f t="shared" si="43"/>
        <v>0</v>
      </c>
      <c r="E239" s="144">
        <f t="shared" si="43"/>
        <v>0</v>
      </c>
      <c r="F239" s="144">
        <f t="shared" si="43"/>
        <v>0</v>
      </c>
      <c r="G239" s="145">
        <f t="shared" si="43"/>
        <v>0</v>
      </c>
      <c r="H239" s="187">
        <f t="shared" si="42"/>
        <v>8587053</v>
      </c>
    </row>
    <row r="240" spans="1:8" ht="15.6" customHeight="1">
      <c r="A240" s="186" t="s">
        <v>674</v>
      </c>
      <c r="B240" s="144">
        <f t="shared" si="43"/>
        <v>0</v>
      </c>
      <c r="C240" s="144">
        <f t="shared" si="43"/>
        <v>8587053</v>
      </c>
      <c r="D240" s="144">
        <f t="shared" si="43"/>
        <v>0</v>
      </c>
      <c r="E240" s="144">
        <f t="shared" si="43"/>
        <v>0</v>
      </c>
      <c r="F240" s="144">
        <f t="shared" si="43"/>
        <v>0</v>
      </c>
      <c r="G240" s="145">
        <f t="shared" si="43"/>
        <v>0</v>
      </c>
      <c r="H240" s="187">
        <f t="shared" si="42"/>
        <v>8587053</v>
      </c>
    </row>
    <row r="241" spans="1:11" ht="15.6" customHeight="1">
      <c r="A241" s="186" t="s">
        <v>675</v>
      </c>
      <c r="B241" s="144">
        <f t="shared" si="43"/>
        <v>381647</v>
      </c>
      <c r="C241" s="144">
        <f t="shared" si="43"/>
        <v>8587053</v>
      </c>
      <c r="D241" s="144">
        <f t="shared" si="43"/>
        <v>0</v>
      </c>
      <c r="E241" s="144">
        <f t="shared" si="43"/>
        <v>1908234</v>
      </c>
      <c r="F241" s="144">
        <f t="shared" si="43"/>
        <v>0</v>
      </c>
      <c r="G241" s="145">
        <f t="shared" si="43"/>
        <v>0</v>
      </c>
      <c r="H241" s="187">
        <f t="shared" si="42"/>
        <v>10876934</v>
      </c>
    </row>
    <row r="242" spans="1:11" ht="15.6" customHeight="1">
      <c r="A242" s="186" t="s">
        <v>676</v>
      </c>
      <c r="B242" s="144">
        <f t="shared" si="43"/>
        <v>0</v>
      </c>
      <c r="C242" s="144">
        <f t="shared" si="43"/>
        <v>5724702</v>
      </c>
      <c r="D242" s="144">
        <f t="shared" si="43"/>
        <v>0</v>
      </c>
      <c r="E242" s="144">
        <f t="shared" si="43"/>
        <v>0</v>
      </c>
      <c r="F242" s="144">
        <f t="shared" si="43"/>
        <v>0</v>
      </c>
      <c r="G242" s="145">
        <f t="shared" si="43"/>
        <v>0</v>
      </c>
      <c r="H242" s="187">
        <f t="shared" si="42"/>
        <v>5724702</v>
      </c>
    </row>
    <row r="243" spans="1:11" ht="15.6" customHeight="1">
      <c r="A243" s="186" t="s">
        <v>677</v>
      </c>
      <c r="B243" s="144">
        <f t="shared" si="43"/>
        <v>0</v>
      </c>
      <c r="C243" s="144">
        <f t="shared" si="43"/>
        <v>5724702</v>
      </c>
      <c r="D243" s="144">
        <f t="shared" si="43"/>
        <v>0</v>
      </c>
      <c r="E243" s="144">
        <f t="shared" si="43"/>
        <v>0</v>
      </c>
      <c r="F243" s="144">
        <f t="shared" si="43"/>
        <v>0</v>
      </c>
      <c r="G243" s="145">
        <f t="shared" si="43"/>
        <v>0</v>
      </c>
      <c r="H243" s="187">
        <f t="shared" si="42"/>
        <v>5724702</v>
      </c>
      <c r="K243"/>
    </row>
    <row r="244" spans="1:11" ht="15.6" customHeight="1">
      <c r="A244" s="132" t="s">
        <v>690</v>
      </c>
      <c r="B244" s="133">
        <f>SUM(B219:B243)</f>
        <v>105906988</v>
      </c>
      <c r="C244" s="133">
        <f>SUM(C219:C243)</f>
        <v>364472681</v>
      </c>
      <c r="D244" s="133">
        <f t="shared" ref="D244:H244" si="44">SUM(D219:D243)</f>
        <v>8396229</v>
      </c>
      <c r="E244" s="133">
        <f t="shared" si="44"/>
        <v>9159521</v>
      </c>
      <c r="F244" s="133">
        <f t="shared" si="44"/>
        <v>12689756</v>
      </c>
      <c r="G244" s="134">
        <f t="shared" si="44"/>
        <v>14311755</v>
      </c>
      <c r="H244" s="134">
        <f t="shared" si="44"/>
        <v>514936930</v>
      </c>
      <c r="K244"/>
    </row>
    <row r="245" spans="1:11" ht="15.6" customHeight="1">
      <c r="K245"/>
    </row>
    <row r="246" spans="1:11" ht="15.6" customHeight="1">
      <c r="A246" s="142"/>
      <c r="B246" s="77" t="s">
        <v>13</v>
      </c>
      <c r="C246" s="77" t="s">
        <v>191</v>
      </c>
      <c r="D246" s="77" t="s">
        <v>210</v>
      </c>
      <c r="E246" s="77" t="s">
        <v>410</v>
      </c>
      <c r="F246" s="77" t="s">
        <v>89</v>
      </c>
      <c r="G246" s="143" t="s">
        <v>45</v>
      </c>
      <c r="K246"/>
    </row>
    <row r="247" spans="1:11" ht="15.6" customHeight="1">
      <c r="A247" s="186" t="s">
        <v>653</v>
      </c>
      <c r="B247" s="147">
        <f t="shared" ref="B247:G256" si="45">+COUNTIFS($A$2:$A$214,$A247,$G$2:$G$214,B$246)</f>
        <v>12</v>
      </c>
      <c r="C247" s="147">
        <f t="shared" si="45"/>
        <v>34</v>
      </c>
      <c r="D247" s="147">
        <f t="shared" si="45"/>
        <v>2</v>
      </c>
      <c r="E247" s="147">
        <f t="shared" si="45"/>
        <v>1</v>
      </c>
      <c r="F247" s="147">
        <f t="shared" si="45"/>
        <v>1</v>
      </c>
      <c r="G247" s="147">
        <f t="shared" si="45"/>
        <v>2</v>
      </c>
      <c r="H247" s="1">
        <f>SUM(B247:G247)</f>
        <v>52</v>
      </c>
      <c r="K247"/>
    </row>
    <row r="248" spans="1:11" ht="15.6" customHeight="1">
      <c r="A248" s="186" t="s">
        <v>654</v>
      </c>
      <c r="B248" s="147">
        <f t="shared" si="45"/>
        <v>5</v>
      </c>
      <c r="C248" s="147">
        <f t="shared" si="45"/>
        <v>12</v>
      </c>
      <c r="D248" s="147">
        <f t="shared" si="45"/>
        <v>0</v>
      </c>
      <c r="E248" s="147">
        <f t="shared" si="45"/>
        <v>0</v>
      </c>
      <c r="F248" s="147">
        <f t="shared" si="45"/>
        <v>1</v>
      </c>
      <c r="G248" s="147">
        <f t="shared" si="45"/>
        <v>0</v>
      </c>
      <c r="H248" s="1">
        <f t="shared" ref="H248:H271" si="46">SUM(B248:G248)</f>
        <v>18</v>
      </c>
      <c r="K248"/>
    </row>
    <row r="249" spans="1:11" ht="15.6" customHeight="1">
      <c r="A249" s="186" t="s">
        <v>655</v>
      </c>
      <c r="B249" s="147">
        <f t="shared" si="45"/>
        <v>2</v>
      </c>
      <c r="C249" s="147">
        <f t="shared" si="45"/>
        <v>2</v>
      </c>
      <c r="D249" s="147">
        <f t="shared" si="45"/>
        <v>0</v>
      </c>
      <c r="E249" s="147">
        <f t="shared" si="45"/>
        <v>0</v>
      </c>
      <c r="F249" s="147">
        <f t="shared" si="45"/>
        <v>1</v>
      </c>
      <c r="G249" s="147">
        <f t="shared" si="45"/>
        <v>0</v>
      </c>
      <c r="H249" s="1">
        <f t="shared" si="46"/>
        <v>5</v>
      </c>
      <c r="K249"/>
    </row>
    <row r="250" spans="1:11" ht="15.6" customHeight="1">
      <c r="A250" s="186" t="s">
        <v>656</v>
      </c>
      <c r="B250" s="147">
        <f t="shared" si="45"/>
        <v>0</v>
      </c>
      <c r="C250" s="147">
        <f t="shared" si="45"/>
        <v>2</v>
      </c>
      <c r="D250" s="147">
        <f t="shared" si="45"/>
        <v>0</v>
      </c>
      <c r="E250" s="147">
        <f t="shared" si="45"/>
        <v>0</v>
      </c>
      <c r="F250" s="147">
        <f t="shared" si="45"/>
        <v>0</v>
      </c>
      <c r="G250" s="147">
        <f t="shared" si="45"/>
        <v>0</v>
      </c>
      <c r="H250" s="1">
        <f t="shared" si="46"/>
        <v>2</v>
      </c>
      <c r="K250"/>
    </row>
    <row r="251" spans="1:11" ht="15.6" customHeight="1">
      <c r="A251" s="186" t="s">
        <v>657</v>
      </c>
      <c r="B251" s="147">
        <f t="shared" si="45"/>
        <v>2</v>
      </c>
      <c r="C251" s="147">
        <f t="shared" si="45"/>
        <v>10</v>
      </c>
      <c r="D251" s="147">
        <f t="shared" si="45"/>
        <v>1</v>
      </c>
      <c r="E251" s="147">
        <f t="shared" si="45"/>
        <v>1</v>
      </c>
      <c r="F251" s="147">
        <f t="shared" si="45"/>
        <v>0</v>
      </c>
      <c r="G251" s="147">
        <f t="shared" si="45"/>
        <v>0</v>
      </c>
      <c r="H251" s="1">
        <f t="shared" si="46"/>
        <v>14</v>
      </c>
      <c r="K251"/>
    </row>
    <row r="252" spans="1:11" ht="15.6" customHeight="1">
      <c r="A252" s="186" t="s">
        <v>658</v>
      </c>
      <c r="B252" s="147">
        <f t="shared" si="45"/>
        <v>4</v>
      </c>
      <c r="C252" s="147">
        <f t="shared" si="45"/>
        <v>8</v>
      </c>
      <c r="D252" s="147">
        <f t="shared" si="45"/>
        <v>0</v>
      </c>
      <c r="E252" s="147">
        <f t="shared" si="45"/>
        <v>1</v>
      </c>
      <c r="F252" s="147">
        <f t="shared" si="45"/>
        <v>0</v>
      </c>
      <c r="G252" s="147">
        <f t="shared" si="45"/>
        <v>0</v>
      </c>
      <c r="H252" s="1">
        <f t="shared" si="46"/>
        <v>13</v>
      </c>
      <c r="K252"/>
    </row>
    <row r="253" spans="1:11" ht="15.6" customHeight="1">
      <c r="A253" s="186" t="s">
        <v>659</v>
      </c>
      <c r="B253" s="147">
        <f t="shared" si="45"/>
        <v>2</v>
      </c>
      <c r="C253" s="147">
        <f t="shared" si="45"/>
        <v>7</v>
      </c>
      <c r="D253" s="147">
        <f t="shared" si="45"/>
        <v>0</v>
      </c>
      <c r="E253" s="147">
        <f t="shared" si="45"/>
        <v>1</v>
      </c>
      <c r="F253" s="147">
        <f t="shared" si="45"/>
        <v>0</v>
      </c>
      <c r="G253" s="147">
        <f t="shared" si="45"/>
        <v>0</v>
      </c>
      <c r="H253" s="1">
        <f t="shared" si="46"/>
        <v>10</v>
      </c>
      <c r="K253"/>
    </row>
    <row r="254" spans="1:11" ht="15.6" customHeight="1">
      <c r="A254" s="186" t="s">
        <v>660</v>
      </c>
      <c r="B254" s="147">
        <f t="shared" si="45"/>
        <v>1</v>
      </c>
      <c r="C254" s="147">
        <f t="shared" si="45"/>
        <v>4</v>
      </c>
      <c r="D254" s="147">
        <f t="shared" si="45"/>
        <v>0</v>
      </c>
      <c r="E254" s="147">
        <f t="shared" si="45"/>
        <v>0</v>
      </c>
      <c r="F254" s="147">
        <f t="shared" si="45"/>
        <v>0</v>
      </c>
      <c r="G254" s="147">
        <f t="shared" si="45"/>
        <v>0</v>
      </c>
      <c r="H254" s="1">
        <f t="shared" si="46"/>
        <v>5</v>
      </c>
      <c r="K254"/>
    </row>
    <row r="255" spans="1:11" ht="15.6" customHeight="1">
      <c r="A255" s="186" t="s">
        <v>661</v>
      </c>
      <c r="B255" s="147">
        <f t="shared" si="45"/>
        <v>2</v>
      </c>
      <c r="C255" s="147">
        <f t="shared" si="45"/>
        <v>7</v>
      </c>
      <c r="D255" s="147">
        <f t="shared" si="45"/>
        <v>1</v>
      </c>
      <c r="E255" s="147">
        <f t="shared" si="45"/>
        <v>1</v>
      </c>
      <c r="F255" s="147">
        <f t="shared" si="45"/>
        <v>0</v>
      </c>
      <c r="G255" s="147">
        <f t="shared" si="45"/>
        <v>0</v>
      </c>
      <c r="H255" s="1">
        <f t="shared" si="46"/>
        <v>11</v>
      </c>
      <c r="K255"/>
    </row>
    <row r="256" spans="1:11" ht="15.6" customHeight="1">
      <c r="A256" s="186" t="s">
        <v>662</v>
      </c>
      <c r="B256" s="147">
        <f t="shared" si="45"/>
        <v>2</v>
      </c>
      <c r="C256" s="147">
        <f t="shared" si="45"/>
        <v>8</v>
      </c>
      <c r="D256" s="147">
        <f t="shared" si="45"/>
        <v>0</v>
      </c>
      <c r="E256" s="147">
        <f t="shared" si="45"/>
        <v>0</v>
      </c>
      <c r="F256" s="147">
        <f t="shared" si="45"/>
        <v>0</v>
      </c>
      <c r="G256" s="147">
        <f t="shared" si="45"/>
        <v>1</v>
      </c>
      <c r="H256" s="1">
        <f t="shared" si="46"/>
        <v>11</v>
      </c>
      <c r="K256"/>
    </row>
    <row r="257" spans="1:11" ht="15.6" customHeight="1">
      <c r="A257" s="186" t="s">
        <v>663</v>
      </c>
      <c r="B257" s="147">
        <f t="shared" ref="B257:G271" si="47">+COUNTIFS($A$2:$A$214,$A257,$G$2:$G$214,B$246)</f>
        <v>2</v>
      </c>
      <c r="C257" s="147">
        <f t="shared" si="47"/>
        <v>8</v>
      </c>
      <c r="D257" s="147">
        <f t="shared" si="47"/>
        <v>0</v>
      </c>
      <c r="E257" s="147">
        <f t="shared" si="47"/>
        <v>4</v>
      </c>
      <c r="F257" s="147">
        <f t="shared" si="47"/>
        <v>0</v>
      </c>
      <c r="G257" s="147">
        <f t="shared" si="47"/>
        <v>1</v>
      </c>
      <c r="H257" s="1">
        <f t="shared" si="46"/>
        <v>15</v>
      </c>
      <c r="K257"/>
    </row>
    <row r="258" spans="1:11" ht="15.6" customHeight="1">
      <c r="A258" s="186" t="s">
        <v>664</v>
      </c>
      <c r="B258" s="147">
        <f t="shared" si="47"/>
        <v>0</v>
      </c>
      <c r="C258" s="147">
        <f t="shared" si="47"/>
        <v>2</v>
      </c>
      <c r="D258" s="147">
        <f t="shared" si="47"/>
        <v>0</v>
      </c>
      <c r="E258" s="147">
        <f t="shared" si="47"/>
        <v>1</v>
      </c>
      <c r="F258" s="147">
        <f t="shared" si="47"/>
        <v>0</v>
      </c>
      <c r="G258" s="147">
        <f t="shared" si="47"/>
        <v>0</v>
      </c>
      <c r="H258" s="1">
        <f t="shared" si="46"/>
        <v>3</v>
      </c>
      <c r="K258"/>
    </row>
    <row r="259" spans="1:11" ht="15.6" customHeight="1">
      <c r="A259" s="186" t="s">
        <v>665</v>
      </c>
      <c r="B259" s="147">
        <f t="shared" si="47"/>
        <v>0</v>
      </c>
      <c r="C259" s="147">
        <f t="shared" si="47"/>
        <v>2</v>
      </c>
      <c r="D259" s="147">
        <f t="shared" si="47"/>
        <v>0</v>
      </c>
      <c r="E259" s="147">
        <f t="shared" si="47"/>
        <v>0</v>
      </c>
      <c r="F259" s="147">
        <f t="shared" si="47"/>
        <v>0</v>
      </c>
      <c r="G259" s="147">
        <f t="shared" si="47"/>
        <v>0</v>
      </c>
      <c r="H259" s="1">
        <f t="shared" si="46"/>
        <v>2</v>
      </c>
      <c r="K259"/>
    </row>
    <row r="260" spans="1:11" ht="15.6" customHeight="1">
      <c r="A260" s="186" t="s">
        <v>666</v>
      </c>
      <c r="B260" s="147">
        <f t="shared" si="47"/>
        <v>1</v>
      </c>
      <c r="C260" s="147">
        <f t="shared" si="47"/>
        <v>2</v>
      </c>
      <c r="D260" s="147">
        <f t="shared" si="47"/>
        <v>0</v>
      </c>
      <c r="E260" s="147">
        <f t="shared" si="47"/>
        <v>0</v>
      </c>
      <c r="F260" s="147">
        <f t="shared" si="47"/>
        <v>0</v>
      </c>
      <c r="G260" s="147">
        <f t="shared" si="47"/>
        <v>0</v>
      </c>
      <c r="H260" s="1">
        <f t="shared" si="46"/>
        <v>3</v>
      </c>
      <c r="K260"/>
    </row>
    <row r="261" spans="1:11" ht="15.6" customHeight="1">
      <c r="A261" s="186" t="s">
        <v>667</v>
      </c>
      <c r="B261" s="147">
        <f t="shared" si="47"/>
        <v>1</v>
      </c>
      <c r="C261" s="147">
        <f t="shared" si="47"/>
        <v>2</v>
      </c>
      <c r="D261" s="147">
        <f t="shared" si="47"/>
        <v>0</v>
      </c>
      <c r="E261" s="147">
        <f t="shared" si="47"/>
        <v>0</v>
      </c>
      <c r="F261" s="147">
        <f t="shared" si="47"/>
        <v>0</v>
      </c>
      <c r="G261" s="147">
        <f t="shared" si="47"/>
        <v>0</v>
      </c>
      <c r="H261" s="1">
        <f t="shared" si="46"/>
        <v>3</v>
      </c>
      <c r="K261"/>
    </row>
    <row r="262" spans="1:11" ht="15.6" customHeight="1">
      <c r="A262" s="186" t="s">
        <v>668</v>
      </c>
      <c r="B262" s="147">
        <f t="shared" si="47"/>
        <v>2</v>
      </c>
      <c r="C262" s="147">
        <f t="shared" si="47"/>
        <v>4</v>
      </c>
      <c r="D262" s="147">
        <f t="shared" si="47"/>
        <v>0</v>
      </c>
      <c r="E262" s="147">
        <f t="shared" si="47"/>
        <v>1</v>
      </c>
      <c r="F262" s="147">
        <f t="shared" si="47"/>
        <v>0</v>
      </c>
      <c r="G262" s="147">
        <f t="shared" si="47"/>
        <v>0</v>
      </c>
      <c r="H262" s="1">
        <f t="shared" si="46"/>
        <v>7</v>
      </c>
      <c r="K262"/>
    </row>
    <row r="263" spans="1:11" ht="15.6" customHeight="1">
      <c r="A263" s="186" t="s">
        <v>669</v>
      </c>
      <c r="B263" s="147">
        <f t="shared" si="47"/>
        <v>0</v>
      </c>
      <c r="C263" s="147">
        <f t="shared" si="47"/>
        <v>1</v>
      </c>
      <c r="D263" s="147">
        <f t="shared" si="47"/>
        <v>0</v>
      </c>
      <c r="E263" s="147">
        <f t="shared" si="47"/>
        <v>0</v>
      </c>
      <c r="F263" s="147">
        <f t="shared" si="47"/>
        <v>0</v>
      </c>
      <c r="G263" s="147">
        <f t="shared" si="47"/>
        <v>0</v>
      </c>
      <c r="H263" s="1">
        <f t="shared" si="46"/>
        <v>1</v>
      </c>
      <c r="K263"/>
    </row>
    <row r="264" spans="1:11" ht="15.6" customHeight="1">
      <c r="A264" s="186" t="s">
        <v>670</v>
      </c>
      <c r="B264" s="147">
        <f t="shared" si="47"/>
        <v>2</v>
      </c>
      <c r="C264" s="147">
        <f t="shared" si="47"/>
        <v>4</v>
      </c>
      <c r="D264" s="147">
        <f t="shared" si="47"/>
        <v>0</v>
      </c>
      <c r="E264" s="147">
        <f t="shared" si="47"/>
        <v>1</v>
      </c>
      <c r="F264" s="147">
        <f t="shared" si="47"/>
        <v>2</v>
      </c>
      <c r="G264" s="147">
        <f t="shared" si="47"/>
        <v>1</v>
      </c>
      <c r="H264" s="1">
        <f t="shared" si="46"/>
        <v>10</v>
      </c>
      <c r="K264"/>
    </row>
    <row r="265" spans="1:11" ht="15.6" customHeight="1">
      <c r="A265" s="186" t="s">
        <v>671</v>
      </c>
      <c r="B265" s="147">
        <f t="shared" si="47"/>
        <v>2</v>
      </c>
      <c r="C265" s="147">
        <f t="shared" si="47"/>
        <v>4</v>
      </c>
      <c r="D265" s="147">
        <f t="shared" si="47"/>
        <v>0</v>
      </c>
      <c r="E265" s="147">
        <f t="shared" si="47"/>
        <v>0</v>
      </c>
      <c r="F265" s="147">
        <f t="shared" si="47"/>
        <v>1</v>
      </c>
      <c r="G265" s="147">
        <f t="shared" si="47"/>
        <v>0</v>
      </c>
      <c r="H265" s="1">
        <f t="shared" si="46"/>
        <v>7</v>
      </c>
      <c r="K265"/>
    </row>
    <row r="266" spans="1:11" ht="15.6" customHeight="1">
      <c r="A266" s="186" t="s">
        <v>672</v>
      </c>
      <c r="B266" s="147">
        <f t="shared" si="47"/>
        <v>1</v>
      </c>
      <c r="C266" s="147">
        <f t="shared" si="47"/>
        <v>3</v>
      </c>
      <c r="D266" s="147">
        <f t="shared" si="47"/>
        <v>0</v>
      </c>
      <c r="E266" s="147">
        <f t="shared" si="47"/>
        <v>0</v>
      </c>
      <c r="F266" s="147">
        <f t="shared" si="47"/>
        <v>0</v>
      </c>
      <c r="G266" s="147">
        <f t="shared" si="47"/>
        <v>0</v>
      </c>
      <c r="H266" s="1">
        <f t="shared" si="46"/>
        <v>4</v>
      </c>
      <c r="K266"/>
    </row>
    <row r="267" spans="1:11" ht="15.6" customHeight="1">
      <c r="A267" s="186" t="s">
        <v>673</v>
      </c>
      <c r="B267" s="147">
        <f t="shared" si="47"/>
        <v>1</v>
      </c>
      <c r="C267" s="147">
        <f t="shared" si="47"/>
        <v>2</v>
      </c>
      <c r="D267" s="147">
        <f t="shared" si="47"/>
        <v>0</v>
      </c>
      <c r="E267" s="147">
        <f t="shared" si="47"/>
        <v>0</v>
      </c>
      <c r="F267" s="147">
        <f t="shared" si="47"/>
        <v>0</v>
      </c>
      <c r="G267" s="147">
        <f t="shared" si="47"/>
        <v>0</v>
      </c>
      <c r="H267" s="1">
        <f t="shared" si="46"/>
        <v>3</v>
      </c>
      <c r="K267"/>
    </row>
    <row r="268" spans="1:11" ht="15.6" customHeight="1">
      <c r="A268" s="186" t="s">
        <v>674</v>
      </c>
      <c r="B268" s="147">
        <f t="shared" si="47"/>
        <v>0</v>
      </c>
      <c r="C268" s="147">
        <f t="shared" si="47"/>
        <v>3</v>
      </c>
      <c r="D268" s="147">
        <f t="shared" si="47"/>
        <v>0</v>
      </c>
      <c r="E268" s="147">
        <f t="shared" si="47"/>
        <v>0</v>
      </c>
      <c r="F268" s="147">
        <f t="shared" si="47"/>
        <v>0</v>
      </c>
      <c r="G268" s="147">
        <f t="shared" si="47"/>
        <v>0</v>
      </c>
      <c r="H268" s="1">
        <f t="shared" si="46"/>
        <v>3</v>
      </c>
      <c r="K268"/>
    </row>
    <row r="269" spans="1:11" ht="15.6" customHeight="1">
      <c r="A269" s="186" t="s">
        <v>675</v>
      </c>
      <c r="B269" s="147">
        <f t="shared" si="47"/>
        <v>2</v>
      </c>
      <c r="C269" s="147">
        <f t="shared" si="47"/>
        <v>4</v>
      </c>
      <c r="D269" s="147">
        <f t="shared" si="47"/>
        <v>0</v>
      </c>
      <c r="E269" s="147">
        <f t="shared" si="47"/>
        <v>1</v>
      </c>
      <c r="F269" s="147">
        <f t="shared" si="47"/>
        <v>0</v>
      </c>
      <c r="G269" s="147">
        <f t="shared" si="47"/>
        <v>0</v>
      </c>
      <c r="H269" s="1">
        <f t="shared" si="46"/>
        <v>7</v>
      </c>
      <c r="K269"/>
    </row>
    <row r="270" spans="1:11" ht="15.6" customHeight="1">
      <c r="A270" s="186" t="s">
        <v>676</v>
      </c>
      <c r="B270" s="147">
        <f t="shared" si="47"/>
        <v>0</v>
      </c>
      <c r="C270" s="147">
        <f t="shared" si="47"/>
        <v>2</v>
      </c>
      <c r="D270" s="147">
        <f t="shared" si="47"/>
        <v>0</v>
      </c>
      <c r="E270" s="147">
        <f t="shared" si="47"/>
        <v>0</v>
      </c>
      <c r="F270" s="147">
        <f t="shared" si="47"/>
        <v>0</v>
      </c>
      <c r="G270" s="147">
        <f t="shared" si="47"/>
        <v>0</v>
      </c>
      <c r="H270" s="1">
        <f t="shared" si="46"/>
        <v>2</v>
      </c>
      <c r="K270"/>
    </row>
    <row r="271" spans="1:11" ht="15.6" customHeight="1">
      <c r="A271" s="186" t="s">
        <v>677</v>
      </c>
      <c r="B271" s="147">
        <f t="shared" si="47"/>
        <v>0</v>
      </c>
      <c r="C271" s="147">
        <f t="shared" si="47"/>
        <v>2</v>
      </c>
      <c r="D271" s="147">
        <f t="shared" si="47"/>
        <v>0</v>
      </c>
      <c r="E271" s="147">
        <f t="shared" si="47"/>
        <v>0</v>
      </c>
      <c r="F271" s="147">
        <f t="shared" si="47"/>
        <v>0</v>
      </c>
      <c r="G271" s="147">
        <f t="shared" si="47"/>
        <v>0</v>
      </c>
      <c r="H271" s="1">
        <f t="shared" si="46"/>
        <v>2</v>
      </c>
      <c r="K271"/>
    </row>
    <row r="272" spans="1:11" ht="15.6" customHeight="1">
      <c r="A272" s="132" t="s">
        <v>690</v>
      </c>
      <c r="B272" s="133">
        <f>SUM(B247:B271)</f>
        <v>46</v>
      </c>
      <c r="C272" s="133">
        <f t="shared" ref="C272" si="48">SUM(C247:C271)</f>
        <v>139</v>
      </c>
      <c r="D272" s="133">
        <f t="shared" ref="D272" si="49">SUM(D247:D271)</f>
        <v>4</v>
      </c>
      <c r="E272" s="133">
        <f t="shared" ref="E272" si="50">SUM(E247:E271)</f>
        <v>13</v>
      </c>
      <c r="F272" s="133">
        <f t="shared" ref="F272" si="51">SUM(F247:F271)</f>
        <v>6</v>
      </c>
      <c r="G272" s="134">
        <f t="shared" ref="G272" si="52">SUM(G247:G271)</f>
        <v>5</v>
      </c>
      <c r="H272" s="133">
        <f>SUM(H247:H271)</f>
        <v>213</v>
      </c>
      <c r="K272"/>
    </row>
    <row r="273" spans="11:11" ht="15.6" customHeight="1">
      <c r="K273"/>
    </row>
    <row r="274" spans="11:11" ht="15.6" customHeight="1">
      <c r="K274"/>
    </row>
    <row r="275" spans="11:11" ht="15.6" customHeight="1">
      <c r="K275"/>
    </row>
    <row r="276" spans="11:11" ht="15.6" customHeight="1">
      <c r="K276"/>
    </row>
    <row r="277" spans="11:11" ht="15.6" customHeight="1">
      <c r="K277"/>
    </row>
    <row r="278" spans="11:11" ht="15.6" customHeight="1">
      <c r="K278"/>
    </row>
    <row r="279" spans="11:11" ht="15.6" customHeight="1">
      <c r="K279"/>
    </row>
    <row r="280" spans="11:11" ht="15.6" customHeight="1">
      <c r="K280"/>
    </row>
    <row r="281" spans="11:11" ht="15.6" customHeight="1">
      <c r="K281"/>
    </row>
    <row r="282" spans="11:11" ht="15.6" customHeight="1">
      <c r="K282"/>
    </row>
    <row r="283" spans="11:11" ht="15.6" customHeight="1">
      <c r="K283"/>
    </row>
    <row r="284" spans="11:11" ht="15.6" customHeight="1">
      <c r="K284"/>
    </row>
    <row r="285" spans="11:11" ht="15.6" customHeight="1">
      <c r="K285"/>
    </row>
    <row r="286" spans="11:11" ht="15.6" customHeight="1">
      <c r="K286"/>
    </row>
    <row r="287" spans="11:11" ht="15.6" customHeight="1">
      <c r="K287"/>
    </row>
    <row r="288" spans="11:11" ht="15.6" customHeight="1">
      <c r="K288"/>
    </row>
    <row r="289" spans="11:11" ht="15.6" customHeight="1">
      <c r="K289"/>
    </row>
    <row r="290" spans="11:11" ht="15.6" customHeight="1">
      <c r="K290"/>
    </row>
    <row r="291" spans="11:11" ht="15.6" customHeight="1">
      <c r="K291"/>
    </row>
    <row r="292" spans="11:11" ht="15.6" customHeight="1">
      <c r="K292"/>
    </row>
    <row r="293" spans="11:11" ht="15.6" customHeight="1">
      <c r="K293"/>
    </row>
    <row r="294" spans="11:11" ht="15.6" customHeight="1">
      <c r="K294"/>
    </row>
    <row r="295" spans="11:11" ht="15.6" customHeight="1">
      <c r="K295"/>
    </row>
    <row r="296" spans="11:11" ht="15.6" customHeight="1">
      <c r="K296"/>
    </row>
    <row r="297" spans="11:11" ht="15.6" customHeight="1">
      <c r="K297"/>
    </row>
    <row r="298" spans="11:11" ht="15.6" customHeight="1">
      <c r="K298"/>
    </row>
    <row r="299" spans="11:11" ht="15.6" customHeight="1">
      <c r="K299"/>
    </row>
    <row r="300" spans="11:11" ht="15.6" customHeight="1">
      <c r="K300"/>
    </row>
    <row r="301" spans="11:11" ht="15.6" customHeight="1">
      <c r="K301"/>
    </row>
    <row r="302" spans="11:11" ht="15.6" customHeight="1">
      <c r="K302"/>
    </row>
    <row r="303" spans="11:11" ht="15.6" customHeight="1">
      <c r="K303"/>
    </row>
    <row r="304" spans="11:11" ht="15.6" customHeight="1">
      <c r="K304"/>
    </row>
    <row r="305" spans="11:11" ht="15.6" customHeight="1">
      <c r="K305"/>
    </row>
    <row r="306" spans="11:11" ht="15.6" customHeight="1">
      <c r="K306"/>
    </row>
    <row r="307" spans="11:11" ht="15.6" customHeight="1">
      <c r="K307"/>
    </row>
    <row r="308" spans="11:11" ht="15.6" customHeight="1">
      <c r="K308"/>
    </row>
    <row r="309" spans="11:11" ht="15.6" customHeight="1">
      <c r="K309"/>
    </row>
    <row r="310" spans="11:11" ht="15.6" customHeight="1">
      <c r="K310"/>
    </row>
    <row r="311" spans="11:11" ht="15.6" customHeight="1">
      <c r="K311"/>
    </row>
    <row r="312" spans="11:11" ht="15.6" customHeight="1">
      <c r="K312"/>
    </row>
    <row r="313" spans="11:11" ht="15.6" customHeight="1">
      <c r="K313"/>
    </row>
    <row r="314" spans="11:11" ht="15.6" customHeight="1">
      <c r="K314"/>
    </row>
    <row r="315" spans="11:11" ht="15.6" customHeight="1">
      <c r="K315"/>
    </row>
    <row r="316" spans="11:11" ht="15.6" customHeight="1">
      <c r="K316"/>
    </row>
    <row r="317" spans="11:11" ht="15.6" customHeight="1">
      <c r="K317"/>
    </row>
    <row r="318" spans="11:11" ht="15.6" customHeight="1">
      <c r="K318"/>
    </row>
    <row r="319" spans="11:11" ht="15.6" customHeight="1">
      <c r="K319"/>
    </row>
    <row r="320" spans="11:11" ht="15.6" customHeight="1">
      <c r="K320"/>
    </row>
    <row r="321" spans="11:11" ht="15.6" customHeight="1">
      <c r="K321"/>
    </row>
    <row r="322" spans="11:11" ht="15.6" customHeight="1">
      <c r="K322"/>
    </row>
    <row r="323" spans="11:11" ht="15.6" customHeight="1">
      <c r="K323"/>
    </row>
    <row r="324" spans="11:11" ht="15.6" customHeight="1">
      <c r="K324"/>
    </row>
    <row r="325" spans="11:11" ht="15.6" customHeight="1">
      <c r="K325"/>
    </row>
    <row r="326" spans="11:11" ht="15.6" customHeight="1">
      <c r="K326"/>
    </row>
    <row r="327" spans="11:11" ht="15.6" customHeight="1">
      <c r="K327"/>
    </row>
    <row r="328" spans="11:11" ht="15.6" customHeight="1">
      <c r="K328"/>
    </row>
    <row r="329" spans="11:11" ht="15.6" customHeight="1">
      <c r="K329"/>
    </row>
    <row r="330" spans="11:11" ht="15.6" customHeight="1">
      <c r="K330"/>
    </row>
    <row r="331" spans="11:11" ht="15.6" customHeight="1">
      <c r="K331"/>
    </row>
    <row r="332" spans="11:11" ht="15.6" customHeight="1">
      <c r="K332"/>
    </row>
    <row r="333" spans="11:11" ht="15.6" customHeight="1">
      <c r="K333"/>
    </row>
    <row r="334" spans="11:11" ht="15.6" customHeight="1">
      <c r="K334"/>
    </row>
    <row r="335" spans="11:11" ht="15.6" customHeight="1">
      <c r="K335"/>
    </row>
    <row r="336" spans="11:11" ht="15.6" customHeight="1">
      <c r="K336"/>
    </row>
    <row r="337" spans="11:11" ht="15.6" customHeight="1">
      <c r="K337"/>
    </row>
    <row r="338" spans="11:11" ht="15.6" customHeight="1">
      <c r="K338"/>
    </row>
    <row r="339" spans="11:11" ht="15.6" customHeight="1">
      <c r="K339"/>
    </row>
    <row r="340" spans="11:11" ht="15.6" customHeight="1">
      <c r="K340"/>
    </row>
    <row r="341" spans="11:11" ht="15.6" customHeight="1">
      <c r="K341"/>
    </row>
    <row r="342" spans="11:11" ht="15.6" customHeight="1">
      <c r="K342"/>
    </row>
    <row r="343" spans="11:11" ht="15.6" customHeight="1">
      <c r="K343"/>
    </row>
    <row r="344" spans="11:11" ht="15.6" customHeight="1">
      <c r="K344"/>
    </row>
    <row r="345" spans="11:11" ht="15.6" customHeight="1">
      <c r="K345"/>
    </row>
    <row r="346" spans="11:11" ht="15.6" customHeight="1">
      <c r="K346"/>
    </row>
    <row r="347" spans="11:11" ht="15.6" customHeight="1">
      <c r="K347"/>
    </row>
    <row r="348" spans="11:11" ht="15.6" customHeight="1">
      <c r="K348"/>
    </row>
    <row r="349" spans="11:11" ht="15.6" customHeight="1">
      <c r="K349"/>
    </row>
    <row r="350" spans="11:11" ht="15.6" customHeight="1">
      <c r="K350"/>
    </row>
    <row r="351" spans="11:11" ht="15.6" customHeight="1">
      <c r="K351"/>
    </row>
    <row r="352" spans="11:11" ht="15.6" customHeight="1">
      <c r="K352"/>
    </row>
    <row r="353" spans="11:11" ht="15.6" customHeight="1">
      <c r="K353"/>
    </row>
    <row r="354" spans="11:11" ht="15.6" customHeight="1">
      <c r="K354"/>
    </row>
    <row r="355" spans="11:11" ht="15.6" customHeight="1">
      <c r="K355"/>
    </row>
    <row r="356" spans="11:11" ht="15.6" customHeight="1">
      <c r="K356"/>
    </row>
    <row r="357" spans="11:11" ht="15.6" customHeight="1">
      <c r="K357"/>
    </row>
    <row r="358" spans="11:11" ht="15.6" customHeight="1">
      <c r="K358"/>
    </row>
    <row r="359" spans="11:11" ht="15.6" customHeight="1">
      <c r="K359"/>
    </row>
    <row r="360" spans="11:11" ht="15.6" customHeight="1">
      <c r="K360"/>
    </row>
    <row r="361" spans="11:11" ht="15.6" customHeight="1">
      <c r="K361"/>
    </row>
    <row r="362" spans="11:11" ht="15.6" customHeight="1">
      <c r="K362"/>
    </row>
    <row r="363" spans="11:11" ht="15.6" customHeight="1">
      <c r="K363"/>
    </row>
    <row r="364" spans="11:11" ht="15.6" customHeight="1">
      <c r="K364"/>
    </row>
    <row r="365" spans="11:11" ht="15.6" customHeight="1">
      <c r="K365"/>
    </row>
    <row r="366" spans="11:11" ht="15.6" customHeight="1">
      <c r="K366"/>
    </row>
    <row r="367" spans="11:11" ht="15.6" customHeight="1">
      <c r="K367"/>
    </row>
    <row r="368" spans="11:11" ht="15.6" customHeight="1">
      <c r="K368"/>
    </row>
    <row r="369" spans="11:11" ht="15.6" customHeight="1">
      <c r="K369"/>
    </row>
    <row r="370" spans="11:11" ht="15.6" customHeight="1">
      <c r="K370"/>
    </row>
    <row r="371" spans="11:11" ht="15.6" customHeight="1">
      <c r="K371"/>
    </row>
    <row r="372" spans="11:11" ht="15.6" customHeight="1">
      <c r="K372"/>
    </row>
    <row r="373" spans="11:11" ht="15.6" customHeight="1">
      <c r="K373"/>
    </row>
    <row r="374" spans="11:11" ht="15.6" customHeight="1">
      <c r="K374"/>
    </row>
    <row r="375" spans="11:11" ht="15.6" customHeight="1">
      <c r="K375"/>
    </row>
    <row r="376" spans="11:11" ht="15.6" customHeight="1">
      <c r="K376"/>
    </row>
    <row r="377" spans="11:11" ht="15.6" customHeight="1">
      <c r="K377"/>
    </row>
    <row r="378" spans="11:11" ht="15.6" customHeight="1">
      <c r="K378"/>
    </row>
    <row r="379" spans="11:11" ht="15.6" customHeight="1">
      <c r="K379"/>
    </row>
    <row r="380" spans="11:11" ht="15.6" customHeight="1">
      <c r="K380"/>
    </row>
    <row r="381" spans="11:11" ht="15.6" customHeight="1">
      <c r="K381"/>
    </row>
    <row r="382" spans="11:11" ht="15.6" customHeight="1">
      <c r="K382"/>
    </row>
    <row r="383" spans="11:11" ht="15.6" customHeight="1">
      <c r="K383"/>
    </row>
    <row r="384" spans="11:11" ht="15.6" customHeight="1">
      <c r="K384"/>
    </row>
    <row r="385" spans="11:11" ht="15.6" customHeight="1">
      <c r="K385"/>
    </row>
    <row r="386" spans="11:11" ht="15.6" customHeight="1">
      <c r="K386"/>
    </row>
    <row r="387" spans="11:11" ht="15.6" customHeight="1">
      <c r="K387"/>
    </row>
    <row r="388" spans="11:11" ht="15.6" customHeight="1">
      <c r="K388"/>
    </row>
    <row r="389" spans="11:11" ht="15.6" customHeight="1">
      <c r="K389"/>
    </row>
    <row r="390" spans="11:11" ht="15.6" customHeight="1">
      <c r="K390"/>
    </row>
    <row r="391" spans="11:11" ht="15.6" customHeight="1">
      <c r="K391"/>
    </row>
    <row r="392" spans="11:11" ht="15.6" customHeight="1">
      <c r="K392"/>
    </row>
    <row r="393" spans="11:11" ht="15.6" customHeight="1">
      <c r="K393"/>
    </row>
    <row r="394" spans="11:11" ht="15.6" customHeight="1">
      <c r="K394"/>
    </row>
    <row r="395" spans="11:11" ht="15.6" customHeight="1">
      <c r="K395"/>
    </row>
    <row r="396" spans="11:11" ht="15.6" customHeight="1">
      <c r="K396"/>
    </row>
    <row r="397" spans="11:11" ht="15.6" customHeight="1">
      <c r="K397"/>
    </row>
    <row r="398" spans="11:11" ht="15.6" customHeight="1">
      <c r="K398"/>
    </row>
    <row r="399" spans="11:11" ht="15.6" customHeight="1">
      <c r="K399"/>
    </row>
    <row r="400" spans="11:11" ht="15.6" customHeight="1">
      <c r="K400"/>
    </row>
    <row r="401" spans="11:11" ht="15.6" customHeight="1">
      <c r="K401"/>
    </row>
    <row r="402" spans="11:11" ht="15.6" customHeight="1">
      <c r="K402"/>
    </row>
    <row r="403" spans="11:11" ht="15.6" customHeight="1">
      <c r="K403"/>
    </row>
    <row r="404" spans="11:11" ht="15.6" customHeight="1">
      <c r="K404"/>
    </row>
    <row r="405" spans="11:11" ht="15.6" customHeight="1">
      <c r="K405"/>
    </row>
    <row r="406" spans="11:11" ht="15.6" customHeight="1">
      <c r="K406"/>
    </row>
    <row r="407" spans="11:11" ht="15.6" customHeight="1">
      <c r="K407"/>
    </row>
    <row r="408" spans="11:11" ht="15.6" customHeight="1">
      <c r="K408"/>
    </row>
    <row r="409" spans="11:11" ht="15.6" customHeight="1">
      <c r="K409"/>
    </row>
    <row r="410" spans="11:11" ht="15.6" customHeight="1">
      <c r="K410"/>
    </row>
    <row r="411" spans="11:11" ht="15.6" customHeight="1">
      <c r="K411"/>
    </row>
    <row r="412" spans="11:11" ht="15.6" customHeight="1">
      <c r="K412"/>
    </row>
    <row r="413" spans="11:11" ht="15.6" customHeight="1">
      <c r="K413"/>
    </row>
    <row r="414" spans="11:11" ht="15.6" customHeight="1">
      <c r="K414"/>
    </row>
    <row r="415" spans="11:11" ht="15.6" customHeight="1">
      <c r="K415"/>
    </row>
    <row r="416" spans="11:11" ht="15.6" customHeight="1">
      <c r="K416"/>
    </row>
    <row r="417" spans="11:11" ht="15.6" customHeight="1">
      <c r="K417"/>
    </row>
    <row r="418" spans="11:11" ht="15.6" customHeight="1">
      <c r="K418"/>
    </row>
    <row r="419" spans="11:11" ht="15.6" customHeight="1">
      <c r="K419"/>
    </row>
    <row r="420" spans="11:11" ht="15.6" customHeight="1">
      <c r="K420"/>
    </row>
    <row r="421" spans="11:11" ht="15.6" customHeight="1">
      <c r="K421"/>
    </row>
    <row r="422" spans="11:11" ht="15.6" customHeight="1">
      <c r="K422"/>
    </row>
    <row r="423" spans="11:11" ht="15.6" customHeight="1">
      <c r="K423"/>
    </row>
    <row r="424" spans="11:11" ht="15.6" customHeight="1">
      <c r="K424"/>
    </row>
    <row r="425" spans="11:11" ht="15.6" customHeight="1">
      <c r="K425"/>
    </row>
    <row r="426" spans="11:11" ht="15.6" customHeight="1">
      <c r="K426"/>
    </row>
    <row r="427" spans="11:11" ht="15.6" customHeight="1">
      <c r="K427"/>
    </row>
    <row r="428" spans="11:11" ht="15.6" customHeight="1">
      <c r="K428"/>
    </row>
    <row r="429" spans="11:11" ht="15.6" customHeight="1">
      <c r="K429"/>
    </row>
    <row r="430" spans="11:11" ht="15.6" customHeight="1">
      <c r="K430"/>
    </row>
    <row r="431" spans="11:11" ht="15.6" customHeight="1">
      <c r="K431"/>
    </row>
    <row r="432" spans="11:11" ht="15.6" customHeight="1">
      <c r="K432"/>
    </row>
    <row r="433" spans="11:11" ht="15.6" customHeight="1">
      <c r="K433"/>
    </row>
    <row r="434" spans="11:11" ht="15.6" customHeight="1">
      <c r="K434"/>
    </row>
    <row r="435" spans="11:11" ht="15.6" customHeight="1">
      <c r="K435"/>
    </row>
  </sheetData>
  <autoFilter ref="A1:V215"/>
  <mergeCells count="1">
    <mergeCell ref="A215:O215"/>
  </mergeCells>
  <conditionalFormatting sqref="B1">
    <cfRule type="duplicateValues" dxfId="35" priority="555"/>
  </conditionalFormatting>
  <conditionalFormatting sqref="B216">
    <cfRule type="duplicateValues" dxfId="34" priority="139"/>
  </conditionalFormatting>
  <conditionalFormatting sqref="B422:B1048576 B1 B215:B217">
    <cfRule type="duplicateValues" dxfId="33" priority="382"/>
  </conditionalFormatting>
  <conditionalFormatting sqref="B422:B1048576 B1 B216:B217">
    <cfRule type="duplicateValues" dxfId="32" priority="575"/>
    <cfRule type="duplicateValues" dxfId="31" priority="593"/>
  </conditionalFormatting>
  <conditionalFormatting sqref="B218:G218">
    <cfRule type="duplicateValues" dxfId="30" priority="50"/>
    <cfRule type="duplicateValues" dxfId="29" priority="51"/>
    <cfRule type="duplicateValues" dxfId="28" priority="52"/>
  </conditionalFormatting>
  <conditionalFormatting sqref="B246:G246">
    <cfRule type="duplicateValues" dxfId="27" priority="44"/>
    <cfRule type="duplicateValues" dxfId="26" priority="45"/>
    <cfRule type="duplicateValues" dxfId="25" priority="46"/>
  </conditionalFormatting>
  <conditionalFormatting sqref="B2:B117 B120:B214">
    <cfRule type="duplicateValues" dxfId="24" priority="13"/>
  </conditionalFormatting>
  <conditionalFormatting sqref="B2:B214">
    <cfRule type="duplicateValues" dxfId="23" priority="1"/>
  </conditionalFormatting>
  <conditionalFormatting sqref="B31">
    <cfRule type="duplicateValues" dxfId="22" priority="4"/>
  </conditionalFormatting>
  <conditionalFormatting sqref="B46">
    <cfRule type="duplicateValues" dxfId="21" priority="7"/>
  </conditionalFormatting>
  <conditionalFormatting sqref="B47">
    <cfRule type="duplicateValues" dxfId="20" priority="8"/>
  </conditionalFormatting>
  <conditionalFormatting sqref="B50">
    <cfRule type="duplicateValues" dxfId="19" priority="9"/>
  </conditionalFormatting>
  <conditionalFormatting sqref="B74">
    <cfRule type="duplicateValues" dxfId="18" priority="11"/>
  </conditionalFormatting>
  <conditionalFormatting sqref="B75">
    <cfRule type="duplicateValues" dxfId="17" priority="5"/>
  </conditionalFormatting>
  <conditionalFormatting sqref="B95:B96">
    <cfRule type="duplicateValues" dxfId="16" priority="6"/>
  </conditionalFormatting>
  <conditionalFormatting sqref="B97:B102">
    <cfRule type="duplicateValues" dxfId="15" priority="12"/>
  </conditionalFormatting>
  <conditionalFormatting sqref="B103:B117 B51:B73 B48:B49 B2:B30 B163:B214 B32:B45 B76:B94 B120:B161">
    <cfRule type="duplicateValues" dxfId="14" priority="14"/>
  </conditionalFormatting>
  <conditionalFormatting sqref="B118:B119">
    <cfRule type="duplicateValues" dxfId="13" priority="2"/>
    <cfRule type="duplicateValues" dxfId="12" priority="3"/>
  </conditionalFormatting>
  <conditionalFormatting sqref="B162">
    <cfRule type="duplicateValues" dxfId="11" priority="10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9"/>
  <sheetViews>
    <sheetView tabSelected="1" workbookViewId="0">
      <selection activeCell="H22" sqref="H22"/>
    </sheetView>
  </sheetViews>
  <sheetFormatPr baseColWidth="10" defaultColWidth="11" defaultRowHeight="14.25"/>
  <cols>
    <col min="1" max="1" width="25.125" customWidth="1"/>
    <col min="2" max="2" width="45.625" customWidth="1"/>
    <col min="3" max="3" width="10.625" customWidth="1"/>
    <col min="4" max="4" width="16.75" bestFit="1" customWidth="1"/>
    <col min="5" max="5" width="15.625" bestFit="1" customWidth="1"/>
    <col min="6" max="6" width="14.625" bestFit="1" customWidth="1"/>
    <col min="7" max="7" width="27.125" customWidth="1"/>
    <col min="8" max="8" width="16.75" bestFit="1" customWidth="1"/>
    <col min="9" max="9" width="6.75" bestFit="1" customWidth="1"/>
    <col min="10" max="10" width="14.625" bestFit="1" customWidth="1"/>
  </cols>
  <sheetData>
    <row r="1" spans="1:9" ht="29.25" thickBot="1">
      <c r="B1" s="85" t="s">
        <v>738</v>
      </c>
      <c r="C1" s="85" t="s">
        <v>684</v>
      </c>
      <c r="D1" s="85" t="s">
        <v>739</v>
      </c>
      <c r="E1" s="86" t="s">
        <v>436</v>
      </c>
      <c r="F1" s="87" t="s">
        <v>729</v>
      </c>
      <c r="G1" s="117" t="s">
        <v>690</v>
      </c>
      <c r="H1" s="118" t="s">
        <v>730</v>
      </c>
    </row>
    <row r="2" spans="1:9" ht="14.25" customHeight="1">
      <c r="A2" s="113" t="s">
        <v>727</v>
      </c>
      <c r="B2" s="114" t="s">
        <v>191</v>
      </c>
      <c r="C2" s="114">
        <f>+COUNTIFS(PERSONAL!$G$2:$P$190,B2)</f>
        <v>122</v>
      </c>
      <c r="D2" s="121">
        <f>+SUMIFS(PERSONAL!$R$2:$R$214,PERSONAL!$G$2:$G$214,B2)</f>
        <v>325712819</v>
      </c>
      <c r="E2" s="121">
        <f>+D2*10%</f>
        <v>32571281.900000002</v>
      </c>
      <c r="F2" s="121">
        <f>+E2*19%</f>
        <v>6188543.5610000007</v>
      </c>
      <c r="G2" s="122">
        <f>+ROUND((D2+E2+F2),0)</f>
        <v>364472644</v>
      </c>
      <c r="H2" s="241">
        <f>+PERSONAL!U215</f>
        <v>514936930</v>
      </c>
      <c r="I2" s="243">
        <f>+SUM(G2:G7)-H2</f>
        <v>-58</v>
      </c>
    </row>
    <row r="3" spans="1:9" ht="14.25" customHeight="1">
      <c r="A3" s="115" t="s">
        <v>727</v>
      </c>
      <c r="B3" s="73" t="s">
        <v>13</v>
      </c>
      <c r="C3" s="71">
        <f>+COUNTIFS(PERSONAL!$G$2:$P$190,B3)</f>
        <v>40</v>
      </c>
      <c r="D3" s="123">
        <f>+SUMIFS(PERSONAL!$R$2:$R$214,PERSONAL!$G$2:$G$214,B3)</f>
        <v>94644300</v>
      </c>
      <c r="E3" s="123">
        <f t="shared" ref="E3:E7" si="0">+D3*10%</f>
        <v>9464430</v>
      </c>
      <c r="F3" s="123">
        <f t="shared" ref="F3:F7" si="1">+E3*19%</f>
        <v>1798241.7</v>
      </c>
      <c r="G3" s="124">
        <f t="shared" ref="G3:G8" si="2">+ROUND((D3+E3+F3),0)</f>
        <v>105906972</v>
      </c>
      <c r="H3" s="242"/>
      <c r="I3" s="244"/>
    </row>
    <row r="4" spans="1:9" ht="14.25" customHeight="1">
      <c r="A4" s="115" t="s">
        <v>727</v>
      </c>
      <c r="B4" s="71" t="s">
        <v>210</v>
      </c>
      <c r="C4" s="71">
        <f>+COUNTIFS(PERSONAL!$G$2:$P$190,B4)</f>
        <v>4</v>
      </c>
      <c r="D4" s="123">
        <f>+SUMIFS(PERSONAL!$R$2:$R$214,PERSONAL!$G$2:$G$214,B4)</f>
        <v>7503332</v>
      </c>
      <c r="E4" s="123">
        <f t="shared" si="0"/>
        <v>750333.20000000007</v>
      </c>
      <c r="F4" s="123">
        <f t="shared" si="1"/>
        <v>142563.30800000002</v>
      </c>
      <c r="G4" s="124">
        <f t="shared" si="2"/>
        <v>8396229</v>
      </c>
      <c r="H4" s="242"/>
      <c r="I4" s="244"/>
    </row>
    <row r="5" spans="1:9" ht="14.25" customHeight="1">
      <c r="A5" s="115" t="s">
        <v>727</v>
      </c>
      <c r="B5" s="71" t="s">
        <v>89</v>
      </c>
      <c r="C5" s="71">
        <f>+COUNTIFS(PERSONAL!$G$2:$P$190,B5)</f>
        <v>6</v>
      </c>
      <c r="D5" s="131">
        <f>+SUMIFS(PERSONAL!$R$2:$R$214,PERSONAL!$G$2:$G$214,B5)</f>
        <v>11340263</v>
      </c>
      <c r="E5" s="131">
        <f t="shared" si="0"/>
        <v>1134026.3</v>
      </c>
      <c r="F5" s="131">
        <f t="shared" si="1"/>
        <v>215464.997</v>
      </c>
      <c r="G5" s="124">
        <f t="shared" si="2"/>
        <v>12689754</v>
      </c>
      <c r="H5" s="242"/>
      <c r="I5" s="244"/>
    </row>
    <row r="6" spans="1:9" ht="14.25" customHeight="1">
      <c r="A6" s="115" t="s">
        <v>727</v>
      </c>
      <c r="B6" s="71" t="s">
        <v>45</v>
      </c>
      <c r="C6" s="71">
        <f>+COUNTIFS(PERSONAL!$G$2:$P$190,B6)</f>
        <v>5</v>
      </c>
      <c r="D6" s="123">
        <f>+SUMIFS(PERSONAL!$R$2:$R$214,PERSONAL!$G$2:$G$214,B6)</f>
        <v>12789770</v>
      </c>
      <c r="E6" s="123">
        <f t="shared" ref="E6" si="3">+D6*10%</f>
        <v>1278977</v>
      </c>
      <c r="F6" s="123">
        <f t="shared" ref="F6" si="4">+E6*19%</f>
        <v>243005.63</v>
      </c>
      <c r="G6" s="124">
        <f t="shared" si="2"/>
        <v>14311753</v>
      </c>
      <c r="H6" s="242"/>
      <c r="I6" s="244"/>
    </row>
    <row r="7" spans="1:9" ht="14.25" customHeight="1">
      <c r="A7" s="115" t="s">
        <v>727</v>
      </c>
      <c r="B7" s="71" t="s">
        <v>410</v>
      </c>
      <c r="C7" s="71">
        <f>+COUNTIFS(PERSONAL!$G$2:$P$190,B7)</f>
        <v>12</v>
      </c>
      <c r="D7" s="123">
        <f>+SUMIFS(PERSONAL!$R$2:$R$214,PERSONAL!$G$2:$G$214,B7)</f>
        <v>8185451</v>
      </c>
      <c r="E7" s="123">
        <f t="shared" si="0"/>
        <v>818545.10000000009</v>
      </c>
      <c r="F7" s="123">
        <f t="shared" si="1"/>
        <v>155523.56900000002</v>
      </c>
      <c r="G7" s="124">
        <f t="shared" si="2"/>
        <v>9159520</v>
      </c>
      <c r="H7" s="242"/>
      <c r="I7" s="244"/>
    </row>
    <row r="8" spans="1:9" ht="15" thickBot="1">
      <c r="A8" s="116"/>
      <c r="B8" s="116" t="s">
        <v>728</v>
      </c>
      <c r="C8" s="119">
        <v>1</v>
      </c>
      <c r="D8" s="125">
        <f>+'INSUMOS Y MAQUINARIA'!BN131</f>
        <v>55807207.380988248</v>
      </c>
      <c r="E8" s="125">
        <f>+D8*10%</f>
        <v>5580720.7380988253</v>
      </c>
      <c r="F8" s="125">
        <f>+E8*19%</f>
        <v>1060336.9402387768</v>
      </c>
      <c r="G8" s="126">
        <f t="shared" si="2"/>
        <v>62448265</v>
      </c>
      <c r="H8" s="127">
        <f>+'INSUMOS Y MAQUINARIA'!BM131</f>
        <v>62448265</v>
      </c>
      <c r="I8" s="112">
        <f>+G8-H8</f>
        <v>0</v>
      </c>
    </row>
    <row r="9" spans="1:9" ht="15" thickBot="1">
      <c r="A9" s="245" t="s">
        <v>726</v>
      </c>
      <c r="B9" s="246"/>
      <c r="C9" s="111"/>
      <c r="D9" s="128">
        <f>SUM(D2:D8)</f>
        <v>515983142.38098824</v>
      </c>
      <c r="E9" s="128">
        <f>SUM(E2:E8)</f>
        <v>51598314.23809883</v>
      </c>
      <c r="F9" s="129">
        <f>SUM(F2:F8)</f>
        <v>9803679.70523878</v>
      </c>
      <c r="G9" s="130">
        <f>SUM(G2:G8)</f>
        <v>577385137</v>
      </c>
      <c r="H9" s="191">
        <f>SUM(H2:H8)</f>
        <v>577385195</v>
      </c>
      <c r="I9" s="72"/>
    </row>
    <row r="10" spans="1:9">
      <c r="A10" s="80"/>
      <c r="B10" s="81"/>
      <c r="C10" s="81"/>
      <c r="D10" s="78"/>
      <c r="E10" s="78"/>
      <c r="F10" s="78"/>
      <c r="G10" s="231">
        <f>+G9-H9</f>
        <v>-58</v>
      </c>
      <c r="H10" s="83" t="s">
        <v>731</v>
      </c>
      <c r="I10" s="72"/>
    </row>
    <row r="11" spans="1:9" ht="15" thickBot="1">
      <c r="A11" s="82"/>
      <c r="B11" s="82"/>
      <c r="C11" s="82"/>
      <c r="D11" s="79"/>
      <c r="E11" s="109"/>
      <c r="F11" s="109"/>
      <c r="G11" s="79"/>
      <c r="H11" s="72"/>
      <c r="I11" s="72"/>
    </row>
    <row r="12" spans="1:9">
      <c r="A12" s="72"/>
      <c r="B12" s="72"/>
      <c r="C12" s="72"/>
      <c r="D12" s="74"/>
      <c r="E12" s="110"/>
      <c r="F12" s="120"/>
      <c r="G12" s="247" t="s">
        <v>804</v>
      </c>
      <c r="H12" s="248"/>
      <c r="I12" s="72"/>
    </row>
    <row r="13" spans="1:9">
      <c r="E13" s="120"/>
      <c r="F13" s="120"/>
      <c r="G13" s="193" t="s">
        <v>892</v>
      </c>
      <c r="H13" s="232">
        <v>508162639</v>
      </c>
    </row>
    <row r="14" spans="1:9" ht="15" thickBot="1">
      <c r="D14" s="148"/>
      <c r="E14" s="149"/>
      <c r="F14" s="149"/>
      <c r="G14" s="194" t="s">
        <v>893</v>
      </c>
      <c r="H14" s="195">
        <v>65385862.407231085</v>
      </c>
      <c r="I14" s="192"/>
    </row>
    <row r="15" spans="1:9" ht="15.75" thickBot="1">
      <c r="D15" s="148"/>
      <c r="E15" s="149"/>
      <c r="F15" s="149"/>
      <c r="G15" s="196" t="s">
        <v>803</v>
      </c>
      <c r="H15" s="197">
        <f>SUM(H13:H14)</f>
        <v>573548501.40723109</v>
      </c>
      <c r="I15" s="148"/>
    </row>
    <row r="16" spans="1:9" ht="15">
      <c r="D16" s="148"/>
      <c r="E16" s="149"/>
      <c r="F16" s="149"/>
      <c r="G16" s="198" t="s">
        <v>805</v>
      </c>
      <c r="H16" s="199">
        <f>+H9-H15</f>
        <v>3836693.5927689075</v>
      </c>
      <c r="I16" s="148"/>
    </row>
    <row r="17" spans="4:9" ht="15" thickBot="1">
      <c r="D17" s="148"/>
      <c r="E17" s="149"/>
      <c r="F17" s="149"/>
      <c r="G17" s="239" t="s">
        <v>894</v>
      </c>
      <c r="H17" s="240"/>
      <c r="I17" s="148"/>
    </row>
    <row r="18" spans="4:9">
      <c r="D18" s="148"/>
      <c r="E18" s="149"/>
      <c r="F18" s="149"/>
      <c r="G18" s="148"/>
      <c r="H18" s="148"/>
      <c r="I18" s="148"/>
    </row>
    <row r="19" spans="4:9">
      <c r="D19" s="148"/>
      <c r="E19" s="149"/>
      <c r="F19" s="149"/>
      <c r="G19" s="148"/>
      <c r="H19" s="148"/>
      <c r="I19" s="148"/>
    </row>
    <row r="20" spans="4:9" ht="15">
      <c r="D20" s="150"/>
      <c r="E20" s="150"/>
      <c r="F20" s="150"/>
      <c r="G20" s="150"/>
      <c r="H20" s="148"/>
      <c r="I20" s="148"/>
    </row>
    <row r="21" spans="4:9">
      <c r="D21" s="148"/>
      <c r="E21" s="149"/>
      <c r="F21" s="149"/>
      <c r="G21" s="148"/>
      <c r="H21" s="148"/>
      <c r="I21" s="148"/>
    </row>
    <row r="22" spans="4:9">
      <c r="D22" s="148"/>
      <c r="E22" s="148"/>
      <c r="F22" s="148"/>
      <c r="G22" s="148"/>
      <c r="H22" s="148"/>
      <c r="I22" s="148"/>
    </row>
    <row r="23" spans="4:9">
      <c r="D23" s="148"/>
      <c r="E23" s="148"/>
      <c r="F23" s="148"/>
      <c r="G23" s="148"/>
      <c r="H23" s="148"/>
      <c r="I23" s="148"/>
    </row>
    <row r="24" spans="4:9">
      <c r="D24" s="148"/>
      <c r="E24" s="148"/>
      <c r="F24" s="148"/>
      <c r="G24" s="148"/>
      <c r="H24" s="148"/>
      <c r="I24" s="148"/>
    </row>
    <row r="25" spans="4:9">
      <c r="D25" s="148"/>
      <c r="E25" s="148"/>
      <c r="F25" s="148"/>
      <c r="G25" s="148"/>
    </row>
    <row r="26" spans="4:9">
      <c r="D26" s="148"/>
      <c r="E26" s="148"/>
      <c r="F26" s="148"/>
      <c r="G26" s="148"/>
    </row>
    <row r="27" spans="4:9">
      <c r="D27" s="148"/>
      <c r="E27" s="148"/>
      <c r="F27" s="148"/>
      <c r="G27" s="148"/>
    </row>
    <row r="28" spans="4:9" ht="15">
      <c r="D28" s="148"/>
      <c r="G28" s="151"/>
    </row>
    <row r="29" spans="4:9">
      <c r="D29" s="148"/>
    </row>
  </sheetData>
  <mergeCells count="5">
    <mergeCell ref="G17:H17"/>
    <mergeCell ref="H2:H7"/>
    <mergeCell ref="I2:I7"/>
    <mergeCell ref="A9:B9"/>
    <mergeCell ref="G12:H12"/>
  </mergeCells>
  <conditionalFormatting sqref="D10:G11">
    <cfRule type="expression" dxfId="10" priority="580">
      <formula>ISERROR(#REF!)</formula>
    </cfRule>
  </conditionalFormatting>
  <conditionalFormatting sqref="G9:H9">
    <cfRule type="cellIs" dxfId="9" priority="564" operator="equal">
      <formula>#REF!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10:C10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U138"/>
  <sheetViews>
    <sheetView topLeftCell="AR1" zoomScale="72" zoomScaleNormal="72" workbookViewId="0">
      <pane ySplit="1" topLeftCell="A117" activePane="bottomLeft" state="frozen"/>
      <selection activeCell="L5" sqref="L5"/>
      <selection pane="bottomLeft" activeCell="BG133" sqref="BG133"/>
    </sheetView>
  </sheetViews>
  <sheetFormatPr baseColWidth="10" defaultColWidth="11.375" defaultRowHeight="11.25"/>
  <cols>
    <col min="1" max="1" width="6.875" style="5" hidden="1" customWidth="1"/>
    <col min="2" max="2" width="19.75" style="5" hidden="1" customWidth="1"/>
    <col min="3" max="3" width="7" style="5" bestFit="1" customWidth="1"/>
    <col min="4" max="4" width="16.375" style="5" customWidth="1"/>
    <col min="5" max="5" width="14.125" style="1" customWidth="1"/>
    <col min="6" max="7" width="11.125" style="35" customWidth="1"/>
    <col min="8" max="8" width="11.375" style="35" customWidth="1"/>
    <col min="9" max="9" width="3.375" style="5" customWidth="1"/>
    <col min="10" max="10" width="13" style="5" customWidth="1"/>
    <col min="11" max="11" width="11.875" style="5" customWidth="1"/>
    <col min="12" max="14" width="11.375" style="5" customWidth="1"/>
    <col min="15" max="20" width="14.625" style="5" customWidth="1"/>
    <col min="21" max="22" width="12.75" style="5" customWidth="1"/>
    <col min="23" max="23" width="11.375" style="5" customWidth="1"/>
    <col min="24" max="25" width="14.625" style="5" customWidth="1"/>
    <col min="26" max="27" width="11.375" style="5" customWidth="1"/>
    <col min="28" max="28" width="12.375" style="5" customWidth="1"/>
    <col min="29" max="35" width="11.375" style="5" customWidth="1"/>
    <col min="36" max="36" width="3" style="5" customWidth="1"/>
    <col min="37" max="37" width="13.625" style="5" bestFit="1" customWidth="1"/>
    <col min="38" max="47" width="11.625" style="5" customWidth="1"/>
    <col min="48" max="48" width="12.75" style="5" customWidth="1"/>
    <col min="49" max="60" width="11.625" style="5" customWidth="1"/>
    <col min="61" max="61" width="16.625" style="5" bestFit="1" customWidth="1"/>
    <col min="62" max="64" width="11.375" style="36" customWidth="1"/>
    <col min="65" max="65" width="13" style="224" bestFit="1" customWidth="1"/>
    <col min="66" max="66" width="12.25" style="224" bestFit="1" customWidth="1"/>
    <col min="67" max="67" width="14.125" style="224" bestFit="1" customWidth="1"/>
    <col min="68" max="68" width="13.25" style="224" bestFit="1" customWidth="1"/>
    <col min="69" max="69" width="12.75" style="224" bestFit="1" customWidth="1"/>
    <col min="70" max="70" width="14.375" style="224" bestFit="1" customWidth="1"/>
    <col min="71" max="16384" width="11.375" style="5"/>
  </cols>
  <sheetData>
    <row r="1" spans="1:73" ht="67.5">
      <c r="A1" s="8" t="s">
        <v>441</v>
      </c>
      <c r="B1" s="8" t="s">
        <v>442</v>
      </c>
      <c r="C1" s="8" t="s">
        <v>438</v>
      </c>
      <c r="D1" s="8" t="s">
        <v>439</v>
      </c>
      <c r="E1" s="9" t="s">
        <v>435</v>
      </c>
      <c r="F1" s="10" t="s">
        <v>436</v>
      </c>
      <c r="G1" s="10" t="s">
        <v>437</v>
      </c>
      <c r="H1" s="11" t="s">
        <v>440</v>
      </c>
      <c r="J1" s="77" t="s">
        <v>680</v>
      </c>
      <c r="K1" s="90" t="s">
        <v>653</v>
      </c>
      <c r="L1" s="90" t="s">
        <v>654</v>
      </c>
      <c r="M1" s="90" t="s">
        <v>655</v>
      </c>
      <c r="N1" s="90" t="s">
        <v>656</v>
      </c>
      <c r="O1" s="90" t="s">
        <v>657</v>
      </c>
      <c r="P1" s="90" t="s">
        <v>658</v>
      </c>
      <c r="Q1" s="90" t="s">
        <v>659</v>
      </c>
      <c r="R1" s="90" t="s">
        <v>660</v>
      </c>
      <c r="S1" s="90" t="s">
        <v>661</v>
      </c>
      <c r="T1" s="90" t="s">
        <v>662</v>
      </c>
      <c r="U1" s="90" t="s">
        <v>663</v>
      </c>
      <c r="V1" s="90" t="s">
        <v>664</v>
      </c>
      <c r="W1" s="90" t="s">
        <v>665</v>
      </c>
      <c r="X1" s="90" t="s">
        <v>666</v>
      </c>
      <c r="Y1" s="90" t="s">
        <v>667</v>
      </c>
      <c r="Z1" s="90" t="s">
        <v>668</v>
      </c>
      <c r="AA1" s="12" t="s">
        <v>669</v>
      </c>
      <c r="AB1" s="90" t="s">
        <v>670</v>
      </c>
      <c r="AC1" s="90" t="s">
        <v>671</v>
      </c>
      <c r="AD1" s="90" t="s">
        <v>672</v>
      </c>
      <c r="AE1" s="90" t="s">
        <v>673</v>
      </c>
      <c r="AF1" s="90" t="s">
        <v>674</v>
      </c>
      <c r="AG1" s="90" t="s">
        <v>675</v>
      </c>
      <c r="AH1" s="90" t="s">
        <v>676</v>
      </c>
      <c r="AI1" s="90" t="s">
        <v>677</v>
      </c>
      <c r="AK1" s="13" t="s">
        <v>653</v>
      </c>
      <c r="AL1" s="13" t="s">
        <v>654</v>
      </c>
      <c r="AM1" s="13" t="s">
        <v>655</v>
      </c>
      <c r="AN1" s="13" t="s">
        <v>656</v>
      </c>
      <c r="AO1" s="13" t="s">
        <v>657</v>
      </c>
      <c r="AP1" s="13" t="s">
        <v>658</v>
      </c>
      <c r="AQ1" s="13" t="s">
        <v>659</v>
      </c>
      <c r="AR1" s="13" t="s">
        <v>660</v>
      </c>
      <c r="AS1" s="13" t="s">
        <v>661</v>
      </c>
      <c r="AT1" s="13" t="s">
        <v>662</v>
      </c>
      <c r="AU1" s="13" t="s">
        <v>663</v>
      </c>
      <c r="AV1" s="13" t="s">
        <v>664</v>
      </c>
      <c r="AW1" s="13" t="s">
        <v>665</v>
      </c>
      <c r="AX1" s="13" t="s">
        <v>666</v>
      </c>
      <c r="AY1" s="13" t="s">
        <v>667</v>
      </c>
      <c r="AZ1" s="13" t="s">
        <v>668</v>
      </c>
      <c r="BA1" s="13" t="s">
        <v>669</v>
      </c>
      <c r="BB1" s="13" t="s">
        <v>670</v>
      </c>
      <c r="BC1" s="13" t="s">
        <v>671</v>
      </c>
      <c r="BD1" s="13" t="s">
        <v>672</v>
      </c>
      <c r="BE1" s="13" t="s">
        <v>673</v>
      </c>
      <c r="BF1" s="13" t="s">
        <v>674</v>
      </c>
      <c r="BG1" s="13" t="s">
        <v>675</v>
      </c>
      <c r="BH1" s="13" t="s">
        <v>676</v>
      </c>
      <c r="BI1" s="13" t="s">
        <v>677</v>
      </c>
      <c r="BJ1" s="14" t="s">
        <v>441</v>
      </c>
      <c r="BK1" s="14" t="s">
        <v>441</v>
      </c>
      <c r="BL1" s="14" t="s">
        <v>442</v>
      </c>
      <c r="BM1" s="223"/>
      <c r="BO1" s="225">
        <f>10%*19%</f>
        <v>1.9000000000000003E-2</v>
      </c>
      <c r="BP1" s="226">
        <v>0.89365505000000001</v>
      </c>
    </row>
    <row r="2" spans="1:73" ht="45">
      <c r="A2" s="7" t="s">
        <v>443</v>
      </c>
      <c r="B2" s="15" t="s">
        <v>444</v>
      </c>
      <c r="C2" s="57">
        <v>1</v>
      </c>
      <c r="D2" s="16" t="s">
        <v>445</v>
      </c>
      <c r="E2" s="37">
        <v>7862.55</v>
      </c>
      <c r="F2" s="17">
        <f t="shared" ref="F2:F33" si="0">+E2*10%</f>
        <v>786.25500000000011</v>
      </c>
      <c r="G2" s="17">
        <f t="shared" ref="G2:G33" si="1">+F2*19%</f>
        <v>149.38845000000003</v>
      </c>
      <c r="H2" s="17">
        <f t="shared" ref="H2:H33" si="2">+E2+F2+G2</f>
        <v>8798.1934500000007</v>
      </c>
      <c r="J2" s="7">
        <f t="shared" ref="J2:J65" si="3">SUM(K2:AI2)</f>
        <v>88</v>
      </c>
      <c r="K2" s="7">
        <v>45</v>
      </c>
      <c r="L2" s="7">
        <v>3</v>
      </c>
      <c r="M2" s="7">
        <v>3</v>
      </c>
      <c r="N2" s="7"/>
      <c r="O2" s="7">
        <v>3</v>
      </c>
      <c r="P2" s="7"/>
      <c r="Q2" s="7"/>
      <c r="R2" s="7"/>
      <c r="S2" s="7">
        <v>3</v>
      </c>
      <c r="T2" s="7">
        <v>3</v>
      </c>
      <c r="U2" s="7">
        <v>3</v>
      </c>
      <c r="V2" s="7"/>
      <c r="W2" s="7"/>
      <c r="X2" s="7"/>
      <c r="Y2" s="7">
        <v>3</v>
      </c>
      <c r="Z2" s="7"/>
      <c r="AA2" s="7"/>
      <c r="AB2" s="7"/>
      <c r="AC2" s="7"/>
      <c r="AD2" s="7">
        <v>2</v>
      </c>
      <c r="AE2" s="214">
        <v>5</v>
      </c>
      <c r="AF2" s="7">
        <v>6</v>
      </c>
      <c r="AG2" s="7">
        <v>3</v>
      </c>
      <c r="AH2" s="7">
        <v>6</v>
      </c>
      <c r="AI2" s="7"/>
      <c r="AJ2" s="188"/>
      <c r="AK2" s="18">
        <f>+ROUND(K2*$H2,0)</f>
        <v>395919</v>
      </c>
      <c r="AL2" s="18">
        <f t="shared" ref="AL2:BI12" si="4">+ROUND(L2*$H2,0)</f>
        <v>26395</v>
      </c>
      <c r="AM2" s="18">
        <f t="shared" si="4"/>
        <v>26395</v>
      </c>
      <c r="AN2" s="18">
        <f t="shared" si="4"/>
        <v>0</v>
      </c>
      <c r="AO2" s="18">
        <f t="shared" si="4"/>
        <v>26395</v>
      </c>
      <c r="AP2" s="18">
        <f t="shared" si="4"/>
        <v>0</v>
      </c>
      <c r="AQ2" s="18">
        <f t="shared" si="4"/>
        <v>0</v>
      </c>
      <c r="AR2" s="18">
        <f t="shared" si="4"/>
        <v>0</v>
      </c>
      <c r="AS2" s="18">
        <f t="shared" si="4"/>
        <v>26395</v>
      </c>
      <c r="AT2" s="18">
        <f t="shared" si="4"/>
        <v>26395</v>
      </c>
      <c r="AU2" s="18">
        <f t="shared" si="4"/>
        <v>26395</v>
      </c>
      <c r="AV2" s="18">
        <f t="shared" si="4"/>
        <v>0</v>
      </c>
      <c r="AW2" s="18">
        <f t="shared" si="4"/>
        <v>0</v>
      </c>
      <c r="AX2" s="18">
        <f t="shared" si="4"/>
        <v>0</v>
      </c>
      <c r="AY2" s="18">
        <f t="shared" si="4"/>
        <v>26395</v>
      </c>
      <c r="AZ2" s="18">
        <f t="shared" si="4"/>
        <v>0</v>
      </c>
      <c r="BA2" s="18">
        <f t="shared" si="4"/>
        <v>0</v>
      </c>
      <c r="BB2" s="18">
        <f t="shared" si="4"/>
        <v>0</v>
      </c>
      <c r="BC2" s="18">
        <f t="shared" si="4"/>
        <v>0</v>
      </c>
      <c r="BD2" s="18">
        <f t="shared" si="4"/>
        <v>17596</v>
      </c>
      <c r="BE2" s="18">
        <f t="shared" si="4"/>
        <v>43991</v>
      </c>
      <c r="BF2" s="18">
        <f t="shared" si="4"/>
        <v>52789</v>
      </c>
      <c r="BG2" s="18">
        <f t="shared" si="4"/>
        <v>26395</v>
      </c>
      <c r="BH2" s="18">
        <f t="shared" si="4"/>
        <v>52789</v>
      </c>
      <c r="BI2" s="18">
        <f t="shared" si="4"/>
        <v>0</v>
      </c>
      <c r="BJ2" s="15" t="s">
        <v>748</v>
      </c>
      <c r="BK2" s="15" t="s">
        <v>443</v>
      </c>
      <c r="BL2" s="15" t="s">
        <v>444</v>
      </c>
      <c r="BM2" s="227">
        <f>+SUM(AK2:BI2)</f>
        <v>774244</v>
      </c>
      <c r="BN2" s="228">
        <f>+BM2*$BP$1</f>
        <v>691907.06053220003</v>
      </c>
      <c r="BO2" s="229"/>
      <c r="BQ2" s="230">
        <v>774241.02360000007</v>
      </c>
      <c r="BR2" s="229">
        <f>+BQ2-BM2</f>
        <v>-2.976399999926798</v>
      </c>
      <c r="BS2" s="39"/>
      <c r="BU2" s="39"/>
    </row>
    <row r="3" spans="1:73" ht="45">
      <c r="A3" s="7" t="s">
        <v>446</v>
      </c>
      <c r="B3" s="19" t="s">
        <v>447</v>
      </c>
      <c r="C3" s="57">
        <v>5</v>
      </c>
      <c r="D3" s="16" t="s">
        <v>448</v>
      </c>
      <c r="E3" s="37">
        <v>1569.24</v>
      </c>
      <c r="F3" s="17">
        <f t="shared" si="0"/>
        <v>156.92400000000001</v>
      </c>
      <c r="G3" s="17">
        <f t="shared" si="1"/>
        <v>29.815560000000001</v>
      </c>
      <c r="H3" s="17">
        <f t="shared" si="2"/>
        <v>1755.97956</v>
      </c>
      <c r="J3" s="7">
        <f t="shared" si="3"/>
        <v>57</v>
      </c>
      <c r="K3" s="7"/>
      <c r="L3" s="7">
        <v>3</v>
      </c>
      <c r="M3" s="7">
        <v>3</v>
      </c>
      <c r="N3" s="7"/>
      <c r="O3" s="7">
        <v>3</v>
      </c>
      <c r="P3" s="7">
        <v>3</v>
      </c>
      <c r="Q3" s="7"/>
      <c r="R3" s="7"/>
      <c r="S3" s="7">
        <v>3</v>
      </c>
      <c r="T3" s="7">
        <v>3</v>
      </c>
      <c r="U3" s="7">
        <v>2</v>
      </c>
      <c r="V3" s="7">
        <v>5</v>
      </c>
      <c r="W3" s="7"/>
      <c r="X3" s="7">
        <v>3</v>
      </c>
      <c r="Y3" s="7">
        <v>3</v>
      </c>
      <c r="Z3" s="7"/>
      <c r="AA3" s="7"/>
      <c r="AB3" s="7"/>
      <c r="AC3" s="7"/>
      <c r="AD3" s="7">
        <v>5</v>
      </c>
      <c r="AE3" s="7">
        <v>7</v>
      </c>
      <c r="AF3" s="7">
        <v>4</v>
      </c>
      <c r="AG3" s="7">
        <v>3</v>
      </c>
      <c r="AH3" s="7">
        <v>4</v>
      </c>
      <c r="AI3" s="7">
        <v>3</v>
      </c>
      <c r="AJ3" s="188"/>
      <c r="AK3" s="18">
        <f t="shared" ref="AK3:AK66" si="5">+ROUND(K3*$H3,0)</f>
        <v>0</v>
      </c>
      <c r="AL3" s="18">
        <f t="shared" si="4"/>
        <v>5268</v>
      </c>
      <c r="AM3" s="18">
        <f t="shared" si="4"/>
        <v>5268</v>
      </c>
      <c r="AN3" s="18">
        <f t="shared" si="4"/>
        <v>0</v>
      </c>
      <c r="AO3" s="18">
        <f t="shared" si="4"/>
        <v>5268</v>
      </c>
      <c r="AP3" s="18">
        <f t="shared" si="4"/>
        <v>5268</v>
      </c>
      <c r="AQ3" s="18">
        <f t="shared" si="4"/>
        <v>0</v>
      </c>
      <c r="AR3" s="18">
        <f t="shared" si="4"/>
        <v>0</v>
      </c>
      <c r="AS3" s="18">
        <f t="shared" si="4"/>
        <v>5268</v>
      </c>
      <c r="AT3" s="18">
        <f t="shared" si="4"/>
        <v>5268</v>
      </c>
      <c r="AU3" s="18">
        <f t="shared" si="4"/>
        <v>3512</v>
      </c>
      <c r="AV3" s="18">
        <f t="shared" si="4"/>
        <v>8780</v>
      </c>
      <c r="AW3" s="18">
        <f t="shared" si="4"/>
        <v>0</v>
      </c>
      <c r="AX3" s="18">
        <f t="shared" si="4"/>
        <v>5268</v>
      </c>
      <c r="AY3" s="18">
        <f t="shared" si="4"/>
        <v>5268</v>
      </c>
      <c r="AZ3" s="18">
        <f t="shared" si="4"/>
        <v>0</v>
      </c>
      <c r="BA3" s="18">
        <f t="shared" si="4"/>
        <v>0</v>
      </c>
      <c r="BB3" s="18">
        <f t="shared" si="4"/>
        <v>0</v>
      </c>
      <c r="BC3" s="18">
        <f t="shared" si="4"/>
        <v>0</v>
      </c>
      <c r="BD3" s="18">
        <f t="shared" si="4"/>
        <v>8780</v>
      </c>
      <c r="BE3" s="18">
        <f t="shared" si="4"/>
        <v>12292</v>
      </c>
      <c r="BF3" s="18">
        <f t="shared" si="4"/>
        <v>7024</v>
      </c>
      <c r="BG3" s="18">
        <f t="shared" si="4"/>
        <v>5268</v>
      </c>
      <c r="BH3" s="18">
        <f t="shared" si="4"/>
        <v>7024</v>
      </c>
      <c r="BI3" s="18">
        <f t="shared" si="4"/>
        <v>5268</v>
      </c>
      <c r="BJ3" s="19" t="s">
        <v>749</v>
      </c>
      <c r="BK3" s="15" t="s">
        <v>446</v>
      </c>
      <c r="BL3" s="19" t="s">
        <v>447</v>
      </c>
      <c r="BM3" s="227">
        <f t="shared" ref="BM3:BM66" si="6">+SUM(AK3:BI3)</f>
        <v>100092</v>
      </c>
      <c r="BN3" s="228">
        <f t="shared" ref="BN3:BN66" si="7">+BM3*$BP$1</f>
        <v>89447.721264599997</v>
      </c>
      <c r="BP3" s="229"/>
      <c r="BQ3" s="230">
        <v>100090.83492000001</v>
      </c>
      <c r="BR3" s="229">
        <f t="shared" ref="BR3:BR66" si="8">+BQ3-BM3</f>
        <v>-1.1650799999915762</v>
      </c>
    </row>
    <row r="4" spans="1:73" ht="45">
      <c r="A4" s="7" t="s">
        <v>449</v>
      </c>
      <c r="B4" s="19" t="s">
        <v>450</v>
      </c>
      <c r="C4" s="57">
        <v>7</v>
      </c>
      <c r="D4" s="16" t="s">
        <v>451</v>
      </c>
      <c r="E4" s="37">
        <v>2142.63</v>
      </c>
      <c r="F4" s="17">
        <f t="shared" si="0"/>
        <v>214.26300000000003</v>
      </c>
      <c r="G4" s="17">
        <f t="shared" si="1"/>
        <v>40.709970000000006</v>
      </c>
      <c r="H4" s="17">
        <f t="shared" si="2"/>
        <v>2397.6029699999999</v>
      </c>
      <c r="J4" s="7">
        <f t="shared" si="3"/>
        <v>18</v>
      </c>
      <c r="K4" s="7"/>
      <c r="L4" s="7">
        <v>3</v>
      </c>
      <c r="M4" s="7"/>
      <c r="N4" s="7"/>
      <c r="O4" s="7">
        <v>3</v>
      </c>
      <c r="P4" s="7"/>
      <c r="Q4" s="7"/>
      <c r="R4" s="7"/>
      <c r="S4" s="214">
        <v>3</v>
      </c>
      <c r="T4" s="7">
        <v>3</v>
      </c>
      <c r="U4" s="7">
        <v>3</v>
      </c>
      <c r="V4" s="7"/>
      <c r="W4" s="7"/>
      <c r="X4" s="7"/>
      <c r="Y4" s="7">
        <v>3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188"/>
      <c r="AK4" s="18">
        <f t="shared" si="5"/>
        <v>0</v>
      </c>
      <c r="AL4" s="18">
        <f t="shared" si="4"/>
        <v>7193</v>
      </c>
      <c r="AM4" s="18">
        <f t="shared" si="4"/>
        <v>0</v>
      </c>
      <c r="AN4" s="18">
        <f t="shared" si="4"/>
        <v>0</v>
      </c>
      <c r="AO4" s="18">
        <f t="shared" si="4"/>
        <v>7193</v>
      </c>
      <c r="AP4" s="18">
        <f t="shared" si="4"/>
        <v>0</v>
      </c>
      <c r="AQ4" s="18">
        <f t="shared" si="4"/>
        <v>0</v>
      </c>
      <c r="AR4" s="18">
        <f t="shared" si="4"/>
        <v>0</v>
      </c>
      <c r="AS4" s="18">
        <f t="shared" si="4"/>
        <v>7193</v>
      </c>
      <c r="AT4" s="18">
        <f t="shared" si="4"/>
        <v>7193</v>
      </c>
      <c r="AU4" s="18">
        <f t="shared" si="4"/>
        <v>7193</v>
      </c>
      <c r="AV4" s="18">
        <f t="shared" si="4"/>
        <v>0</v>
      </c>
      <c r="AW4" s="18">
        <f t="shared" si="4"/>
        <v>0</v>
      </c>
      <c r="AX4" s="18">
        <f t="shared" si="4"/>
        <v>0</v>
      </c>
      <c r="AY4" s="18">
        <f t="shared" si="4"/>
        <v>7193</v>
      </c>
      <c r="AZ4" s="18">
        <f t="shared" si="4"/>
        <v>0</v>
      </c>
      <c r="BA4" s="18">
        <f t="shared" si="4"/>
        <v>0</v>
      </c>
      <c r="BB4" s="18">
        <f t="shared" si="4"/>
        <v>0</v>
      </c>
      <c r="BC4" s="18">
        <f t="shared" si="4"/>
        <v>0</v>
      </c>
      <c r="BD4" s="18">
        <f t="shared" si="4"/>
        <v>0</v>
      </c>
      <c r="BE4" s="18">
        <f t="shared" si="4"/>
        <v>0</v>
      </c>
      <c r="BF4" s="18">
        <f t="shared" si="4"/>
        <v>0</v>
      </c>
      <c r="BG4" s="18">
        <f t="shared" si="4"/>
        <v>0</v>
      </c>
      <c r="BH4" s="18">
        <f t="shared" si="4"/>
        <v>0</v>
      </c>
      <c r="BI4" s="18">
        <f t="shared" si="4"/>
        <v>0</v>
      </c>
      <c r="BJ4" s="19" t="s">
        <v>750</v>
      </c>
      <c r="BK4" s="15" t="s">
        <v>449</v>
      </c>
      <c r="BL4" s="19" t="s">
        <v>450</v>
      </c>
      <c r="BM4" s="227">
        <f t="shared" si="6"/>
        <v>43158</v>
      </c>
      <c r="BN4" s="228">
        <f t="shared" si="7"/>
        <v>38568.364647900002</v>
      </c>
      <c r="BP4" s="229"/>
      <c r="BQ4" s="230">
        <v>43156.853459999998</v>
      </c>
      <c r="BR4" s="229">
        <f t="shared" si="8"/>
        <v>-1.1465400000015507</v>
      </c>
    </row>
    <row r="5" spans="1:73" ht="45">
      <c r="A5" s="7" t="s">
        <v>452</v>
      </c>
      <c r="B5" s="15" t="s">
        <v>453</v>
      </c>
      <c r="C5" s="57">
        <v>11</v>
      </c>
      <c r="D5" s="16" t="s">
        <v>454</v>
      </c>
      <c r="E5" s="37">
        <v>1251.04</v>
      </c>
      <c r="F5" s="17">
        <f t="shared" si="0"/>
        <v>125.104</v>
      </c>
      <c r="G5" s="17">
        <f t="shared" si="1"/>
        <v>23.769760000000002</v>
      </c>
      <c r="H5" s="17">
        <f t="shared" si="2"/>
        <v>1399.9137599999999</v>
      </c>
      <c r="J5" s="7">
        <f t="shared" si="3"/>
        <v>86</v>
      </c>
      <c r="K5" s="7">
        <v>45</v>
      </c>
      <c r="L5" s="7">
        <v>3</v>
      </c>
      <c r="M5" s="7">
        <v>3</v>
      </c>
      <c r="N5" s="7"/>
      <c r="O5" s="7">
        <v>3</v>
      </c>
      <c r="P5" s="7"/>
      <c r="Q5" s="7"/>
      <c r="R5" s="7"/>
      <c r="S5" s="7">
        <v>3</v>
      </c>
      <c r="T5" s="7">
        <v>3</v>
      </c>
      <c r="U5" s="7">
        <v>2</v>
      </c>
      <c r="V5" s="7"/>
      <c r="W5" s="7"/>
      <c r="X5" s="7"/>
      <c r="Y5" s="7">
        <v>3</v>
      </c>
      <c r="Z5" s="7"/>
      <c r="AA5" s="7"/>
      <c r="AB5" s="7"/>
      <c r="AC5" s="7">
        <v>3</v>
      </c>
      <c r="AD5" s="7"/>
      <c r="AE5" s="7">
        <v>6</v>
      </c>
      <c r="AF5" s="7">
        <v>5</v>
      </c>
      <c r="AG5" s="7">
        <v>2</v>
      </c>
      <c r="AH5" s="7">
        <v>5</v>
      </c>
      <c r="AI5" s="7"/>
      <c r="AJ5" s="188"/>
      <c r="AK5" s="18">
        <f t="shared" si="5"/>
        <v>62996</v>
      </c>
      <c r="AL5" s="18">
        <f t="shared" si="4"/>
        <v>4200</v>
      </c>
      <c r="AM5" s="18">
        <f t="shared" si="4"/>
        <v>4200</v>
      </c>
      <c r="AN5" s="18">
        <f t="shared" si="4"/>
        <v>0</v>
      </c>
      <c r="AO5" s="18">
        <f t="shared" si="4"/>
        <v>4200</v>
      </c>
      <c r="AP5" s="18">
        <f t="shared" si="4"/>
        <v>0</v>
      </c>
      <c r="AQ5" s="18">
        <f t="shared" si="4"/>
        <v>0</v>
      </c>
      <c r="AR5" s="18">
        <f t="shared" si="4"/>
        <v>0</v>
      </c>
      <c r="AS5" s="18">
        <f t="shared" si="4"/>
        <v>4200</v>
      </c>
      <c r="AT5" s="18">
        <f t="shared" si="4"/>
        <v>4200</v>
      </c>
      <c r="AU5" s="18">
        <f t="shared" si="4"/>
        <v>2800</v>
      </c>
      <c r="AV5" s="18">
        <f t="shared" si="4"/>
        <v>0</v>
      </c>
      <c r="AW5" s="18">
        <f t="shared" si="4"/>
        <v>0</v>
      </c>
      <c r="AX5" s="18">
        <f t="shared" si="4"/>
        <v>0</v>
      </c>
      <c r="AY5" s="18">
        <f t="shared" si="4"/>
        <v>4200</v>
      </c>
      <c r="AZ5" s="18">
        <f t="shared" si="4"/>
        <v>0</v>
      </c>
      <c r="BA5" s="18">
        <f t="shared" si="4"/>
        <v>0</v>
      </c>
      <c r="BB5" s="18">
        <f t="shared" si="4"/>
        <v>0</v>
      </c>
      <c r="BC5" s="18">
        <f t="shared" si="4"/>
        <v>4200</v>
      </c>
      <c r="BD5" s="18">
        <f t="shared" si="4"/>
        <v>0</v>
      </c>
      <c r="BE5" s="18">
        <f t="shared" si="4"/>
        <v>8399</v>
      </c>
      <c r="BF5" s="18">
        <f t="shared" si="4"/>
        <v>7000</v>
      </c>
      <c r="BG5" s="18">
        <f t="shared" si="4"/>
        <v>2800</v>
      </c>
      <c r="BH5" s="18">
        <f t="shared" si="4"/>
        <v>7000</v>
      </c>
      <c r="BI5" s="18">
        <f t="shared" si="4"/>
        <v>0</v>
      </c>
      <c r="BJ5" s="15" t="s">
        <v>751</v>
      </c>
      <c r="BK5" s="15" t="s">
        <v>452</v>
      </c>
      <c r="BL5" s="15" t="s">
        <v>453</v>
      </c>
      <c r="BM5" s="227">
        <f t="shared" si="6"/>
        <v>120395</v>
      </c>
      <c r="BN5" s="228">
        <f t="shared" si="7"/>
        <v>107591.59974475</v>
      </c>
      <c r="BP5" s="229"/>
      <c r="BQ5" s="230">
        <v>120392.58336</v>
      </c>
      <c r="BR5" s="229">
        <f t="shared" si="8"/>
        <v>-2.416639999995823</v>
      </c>
    </row>
    <row r="6" spans="1:73" ht="33.75">
      <c r="A6" s="7" t="s">
        <v>455</v>
      </c>
      <c r="B6" s="20" t="s">
        <v>456</v>
      </c>
      <c r="C6" s="57">
        <v>15</v>
      </c>
      <c r="D6" s="16" t="s">
        <v>457</v>
      </c>
      <c r="E6" s="37">
        <v>4566.13</v>
      </c>
      <c r="F6" s="17">
        <f t="shared" si="0"/>
        <v>456.61300000000006</v>
      </c>
      <c r="G6" s="17">
        <f t="shared" si="1"/>
        <v>86.756470000000007</v>
      </c>
      <c r="H6" s="17">
        <f t="shared" si="2"/>
        <v>5109.4994700000007</v>
      </c>
      <c r="J6" s="7">
        <f t="shared" si="3"/>
        <v>65</v>
      </c>
      <c r="K6" s="7">
        <v>18</v>
      </c>
      <c r="L6" s="7">
        <v>6</v>
      </c>
      <c r="M6" s="7"/>
      <c r="N6" s="7"/>
      <c r="O6" s="7">
        <v>8</v>
      </c>
      <c r="P6" s="7"/>
      <c r="Q6" s="7"/>
      <c r="R6" s="7"/>
      <c r="S6" s="7"/>
      <c r="T6" s="7">
        <v>8</v>
      </c>
      <c r="U6" s="7">
        <v>2</v>
      </c>
      <c r="V6" s="7"/>
      <c r="W6" s="7"/>
      <c r="X6" s="7"/>
      <c r="Y6" s="7">
        <v>2</v>
      </c>
      <c r="Z6" s="7"/>
      <c r="AA6" s="7"/>
      <c r="AB6" s="7"/>
      <c r="AC6" s="7"/>
      <c r="AD6" s="7">
        <v>4</v>
      </c>
      <c r="AE6" s="7"/>
      <c r="AF6" s="7">
        <v>7</v>
      </c>
      <c r="AG6" s="214">
        <v>3</v>
      </c>
      <c r="AH6" s="7">
        <v>7</v>
      </c>
      <c r="AI6" s="7"/>
      <c r="AJ6" s="188"/>
      <c r="AK6" s="18">
        <f t="shared" si="5"/>
        <v>91971</v>
      </c>
      <c r="AL6" s="18">
        <f t="shared" si="4"/>
        <v>30657</v>
      </c>
      <c r="AM6" s="18">
        <f t="shared" si="4"/>
        <v>0</v>
      </c>
      <c r="AN6" s="18">
        <f t="shared" si="4"/>
        <v>0</v>
      </c>
      <c r="AO6" s="18">
        <f t="shared" si="4"/>
        <v>40876</v>
      </c>
      <c r="AP6" s="18">
        <f t="shared" si="4"/>
        <v>0</v>
      </c>
      <c r="AQ6" s="18">
        <f t="shared" si="4"/>
        <v>0</v>
      </c>
      <c r="AR6" s="18">
        <f t="shared" si="4"/>
        <v>0</v>
      </c>
      <c r="AS6" s="18">
        <f t="shared" si="4"/>
        <v>0</v>
      </c>
      <c r="AT6" s="18">
        <f t="shared" si="4"/>
        <v>40876</v>
      </c>
      <c r="AU6" s="18">
        <f t="shared" si="4"/>
        <v>10219</v>
      </c>
      <c r="AV6" s="18">
        <f t="shared" si="4"/>
        <v>0</v>
      </c>
      <c r="AW6" s="18">
        <f t="shared" si="4"/>
        <v>0</v>
      </c>
      <c r="AX6" s="18">
        <f t="shared" si="4"/>
        <v>0</v>
      </c>
      <c r="AY6" s="18">
        <f t="shared" si="4"/>
        <v>10219</v>
      </c>
      <c r="AZ6" s="18">
        <f t="shared" si="4"/>
        <v>0</v>
      </c>
      <c r="BA6" s="18">
        <f t="shared" si="4"/>
        <v>0</v>
      </c>
      <c r="BB6" s="18">
        <f t="shared" si="4"/>
        <v>0</v>
      </c>
      <c r="BC6" s="18">
        <f t="shared" si="4"/>
        <v>0</v>
      </c>
      <c r="BD6" s="18">
        <f t="shared" si="4"/>
        <v>20438</v>
      </c>
      <c r="BE6" s="18">
        <f t="shared" si="4"/>
        <v>0</v>
      </c>
      <c r="BF6" s="18">
        <f t="shared" si="4"/>
        <v>35766</v>
      </c>
      <c r="BG6" s="18">
        <f t="shared" si="4"/>
        <v>15328</v>
      </c>
      <c r="BH6" s="18">
        <f t="shared" si="4"/>
        <v>35766</v>
      </c>
      <c r="BI6" s="18">
        <f t="shared" si="4"/>
        <v>0</v>
      </c>
      <c r="BJ6" s="21" t="s">
        <v>752</v>
      </c>
      <c r="BK6" s="15" t="s">
        <v>455</v>
      </c>
      <c r="BL6" s="21" t="s">
        <v>456</v>
      </c>
      <c r="BM6" s="227">
        <f t="shared" si="6"/>
        <v>332116</v>
      </c>
      <c r="BN6" s="228">
        <f t="shared" si="7"/>
        <v>296797.14058579999</v>
      </c>
      <c r="BP6" s="229"/>
      <c r="BQ6" s="230">
        <v>332117.46555000002</v>
      </c>
      <c r="BR6" s="229">
        <f t="shared" si="8"/>
        <v>1.4655500000226311</v>
      </c>
    </row>
    <row r="7" spans="1:73" ht="33.75">
      <c r="A7" s="7" t="s">
        <v>458</v>
      </c>
      <c r="B7" s="7" t="s">
        <v>459</v>
      </c>
      <c r="C7" s="57">
        <v>19</v>
      </c>
      <c r="D7" s="16" t="s">
        <v>460</v>
      </c>
      <c r="E7" s="37">
        <v>5828.06</v>
      </c>
      <c r="F7" s="17">
        <f t="shared" si="0"/>
        <v>582.80600000000004</v>
      </c>
      <c r="G7" s="17">
        <f t="shared" si="1"/>
        <v>110.73314000000001</v>
      </c>
      <c r="H7" s="17">
        <f t="shared" si="2"/>
        <v>6521.5991400000003</v>
      </c>
      <c r="J7" s="7">
        <f t="shared" si="3"/>
        <v>76</v>
      </c>
      <c r="K7" s="7">
        <v>45</v>
      </c>
      <c r="L7" s="7">
        <v>3</v>
      </c>
      <c r="M7" s="7"/>
      <c r="N7" s="7"/>
      <c r="O7" s="7">
        <v>3</v>
      </c>
      <c r="P7" s="7"/>
      <c r="Q7" s="7"/>
      <c r="R7" s="7"/>
      <c r="S7" s="7">
        <v>3</v>
      </c>
      <c r="T7" s="7">
        <v>3</v>
      </c>
      <c r="U7" s="7">
        <v>3</v>
      </c>
      <c r="V7" s="7"/>
      <c r="W7" s="7"/>
      <c r="X7" s="7"/>
      <c r="Y7" s="7">
        <v>3</v>
      </c>
      <c r="Z7" s="7"/>
      <c r="AA7" s="7"/>
      <c r="AB7" s="7"/>
      <c r="AC7" s="7">
        <v>5</v>
      </c>
      <c r="AD7" s="7">
        <v>3</v>
      </c>
      <c r="AE7" s="7">
        <v>3</v>
      </c>
      <c r="AF7" s="7"/>
      <c r="AG7" s="7">
        <v>2</v>
      </c>
      <c r="AH7" s="7"/>
      <c r="AI7" s="7"/>
      <c r="AJ7" s="188"/>
      <c r="AK7" s="18">
        <f t="shared" si="5"/>
        <v>293472</v>
      </c>
      <c r="AL7" s="18">
        <f t="shared" si="4"/>
        <v>19565</v>
      </c>
      <c r="AM7" s="18">
        <f t="shared" si="4"/>
        <v>0</v>
      </c>
      <c r="AN7" s="18">
        <f t="shared" si="4"/>
        <v>0</v>
      </c>
      <c r="AO7" s="18">
        <f t="shared" si="4"/>
        <v>19565</v>
      </c>
      <c r="AP7" s="18">
        <f t="shared" si="4"/>
        <v>0</v>
      </c>
      <c r="AQ7" s="18">
        <f t="shared" si="4"/>
        <v>0</v>
      </c>
      <c r="AR7" s="18">
        <f t="shared" si="4"/>
        <v>0</v>
      </c>
      <c r="AS7" s="18">
        <f t="shared" si="4"/>
        <v>19565</v>
      </c>
      <c r="AT7" s="18">
        <f t="shared" si="4"/>
        <v>19565</v>
      </c>
      <c r="AU7" s="18">
        <f t="shared" si="4"/>
        <v>19565</v>
      </c>
      <c r="AV7" s="18">
        <f t="shared" si="4"/>
        <v>0</v>
      </c>
      <c r="AW7" s="18">
        <f t="shared" si="4"/>
        <v>0</v>
      </c>
      <c r="AX7" s="18">
        <f t="shared" si="4"/>
        <v>0</v>
      </c>
      <c r="AY7" s="18">
        <f t="shared" si="4"/>
        <v>19565</v>
      </c>
      <c r="AZ7" s="18">
        <f t="shared" si="4"/>
        <v>0</v>
      </c>
      <c r="BA7" s="18">
        <f t="shared" si="4"/>
        <v>0</v>
      </c>
      <c r="BB7" s="18">
        <f t="shared" si="4"/>
        <v>0</v>
      </c>
      <c r="BC7" s="18">
        <f t="shared" si="4"/>
        <v>32608</v>
      </c>
      <c r="BD7" s="18">
        <f t="shared" si="4"/>
        <v>19565</v>
      </c>
      <c r="BE7" s="18">
        <f t="shared" si="4"/>
        <v>19565</v>
      </c>
      <c r="BF7" s="18">
        <f t="shared" si="4"/>
        <v>0</v>
      </c>
      <c r="BG7" s="18">
        <f t="shared" si="4"/>
        <v>13043</v>
      </c>
      <c r="BH7" s="18">
        <f t="shared" si="4"/>
        <v>0</v>
      </c>
      <c r="BI7" s="18">
        <f t="shared" si="4"/>
        <v>0</v>
      </c>
      <c r="BJ7" s="15" t="s">
        <v>753</v>
      </c>
      <c r="BK7" s="15" t="s">
        <v>458</v>
      </c>
      <c r="BL7" s="15" t="s">
        <v>459</v>
      </c>
      <c r="BM7" s="227">
        <f t="shared" si="6"/>
        <v>495643</v>
      </c>
      <c r="BN7" s="228">
        <f t="shared" si="7"/>
        <v>442933.86994715</v>
      </c>
      <c r="BP7" s="229"/>
      <c r="BQ7" s="230">
        <v>495641.5346400002</v>
      </c>
      <c r="BR7" s="229">
        <f t="shared" si="8"/>
        <v>-1.4653599997982383</v>
      </c>
    </row>
    <row r="8" spans="1:73" ht="45">
      <c r="A8" s="7" t="s">
        <v>461</v>
      </c>
      <c r="B8" s="7" t="s">
        <v>462</v>
      </c>
      <c r="C8" s="57">
        <v>21</v>
      </c>
      <c r="D8" s="16" t="s">
        <v>463</v>
      </c>
      <c r="E8" s="37">
        <v>3557.83</v>
      </c>
      <c r="F8" s="17">
        <f t="shared" si="0"/>
        <v>355.78300000000002</v>
      </c>
      <c r="G8" s="17">
        <f t="shared" si="1"/>
        <v>67.598770000000002</v>
      </c>
      <c r="H8" s="17">
        <f t="shared" si="2"/>
        <v>3981.2117699999999</v>
      </c>
      <c r="J8" s="7">
        <f t="shared" si="3"/>
        <v>30</v>
      </c>
      <c r="K8" s="7"/>
      <c r="L8" s="7">
        <v>2</v>
      </c>
      <c r="M8" s="7"/>
      <c r="N8" s="7"/>
      <c r="O8" s="7">
        <v>3</v>
      </c>
      <c r="P8" s="7"/>
      <c r="Q8" s="7"/>
      <c r="R8" s="7"/>
      <c r="S8" s="7">
        <v>3</v>
      </c>
      <c r="T8" s="7">
        <v>3</v>
      </c>
      <c r="U8" s="7">
        <v>3</v>
      </c>
      <c r="V8" s="7"/>
      <c r="W8" s="7"/>
      <c r="X8" s="7">
        <v>3</v>
      </c>
      <c r="Y8" s="7">
        <v>3</v>
      </c>
      <c r="Z8" s="7"/>
      <c r="AA8" s="7"/>
      <c r="AB8" s="7"/>
      <c r="AC8" s="7"/>
      <c r="AD8" s="7">
        <v>2</v>
      </c>
      <c r="AE8" s="7">
        <v>5</v>
      </c>
      <c r="AF8" s="7"/>
      <c r="AG8" s="7">
        <v>3</v>
      </c>
      <c r="AH8" s="7"/>
      <c r="AI8" s="7"/>
      <c r="AJ8" s="188"/>
      <c r="AK8" s="18">
        <f t="shared" si="5"/>
        <v>0</v>
      </c>
      <c r="AL8" s="18">
        <f t="shared" si="4"/>
        <v>7962</v>
      </c>
      <c r="AM8" s="18">
        <f t="shared" si="4"/>
        <v>0</v>
      </c>
      <c r="AN8" s="18">
        <f t="shared" si="4"/>
        <v>0</v>
      </c>
      <c r="AO8" s="18">
        <f t="shared" si="4"/>
        <v>11944</v>
      </c>
      <c r="AP8" s="18">
        <f t="shared" si="4"/>
        <v>0</v>
      </c>
      <c r="AQ8" s="18">
        <f t="shared" si="4"/>
        <v>0</v>
      </c>
      <c r="AR8" s="18">
        <f t="shared" si="4"/>
        <v>0</v>
      </c>
      <c r="AS8" s="18">
        <f t="shared" si="4"/>
        <v>11944</v>
      </c>
      <c r="AT8" s="18">
        <f t="shared" si="4"/>
        <v>11944</v>
      </c>
      <c r="AU8" s="18">
        <f t="shared" si="4"/>
        <v>11944</v>
      </c>
      <c r="AV8" s="18">
        <f t="shared" si="4"/>
        <v>0</v>
      </c>
      <c r="AW8" s="18">
        <f t="shared" si="4"/>
        <v>0</v>
      </c>
      <c r="AX8" s="18">
        <f t="shared" si="4"/>
        <v>11944</v>
      </c>
      <c r="AY8" s="18">
        <f t="shared" si="4"/>
        <v>11944</v>
      </c>
      <c r="AZ8" s="18">
        <f t="shared" si="4"/>
        <v>0</v>
      </c>
      <c r="BA8" s="18">
        <f t="shared" si="4"/>
        <v>0</v>
      </c>
      <c r="BB8" s="18">
        <f t="shared" si="4"/>
        <v>0</v>
      </c>
      <c r="BC8" s="18">
        <f t="shared" si="4"/>
        <v>0</v>
      </c>
      <c r="BD8" s="18">
        <f t="shared" si="4"/>
        <v>7962</v>
      </c>
      <c r="BE8" s="18">
        <f t="shared" si="4"/>
        <v>19906</v>
      </c>
      <c r="BF8" s="18">
        <f t="shared" si="4"/>
        <v>0</v>
      </c>
      <c r="BG8" s="18">
        <f t="shared" si="4"/>
        <v>11944</v>
      </c>
      <c r="BH8" s="18">
        <f t="shared" si="4"/>
        <v>0</v>
      </c>
      <c r="BI8" s="18">
        <f t="shared" si="4"/>
        <v>0</v>
      </c>
      <c r="BJ8" s="15" t="s">
        <v>754</v>
      </c>
      <c r="BK8" s="15" t="s">
        <v>461</v>
      </c>
      <c r="BL8" s="15" t="s">
        <v>462</v>
      </c>
      <c r="BM8" s="227">
        <f t="shared" si="6"/>
        <v>119438</v>
      </c>
      <c r="BN8" s="228">
        <f t="shared" si="7"/>
        <v>106736.3718619</v>
      </c>
      <c r="BP8" s="229"/>
      <c r="BQ8" s="230">
        <v>119436.35309999999</v>
      </c>
      <c r="BR8" s="229">
        <f t="shared" si="8"/>
        <v>-1.6469000000070082</v>
      </c>
    </row>
    <row r="9" spans="1:73" ht="45">
      <c r="A9" s="7" t="s">
        <v>455</v>
      </c>
      <c r="B9" s="20" t="s">
        <v>456</v>
      </c>
      <c r="C9" s="57">
        <v>25</v>
      </c>
      <c r="D9" s="16" t="s">
        <v>464</v>
      </c>
      <c r="E9" s="37">
        <v>4171.68</v>
      </c>
      <c r="F9" s="17">
        <f t="shared" si="0"/>
        <v>417.16800000000006</v>
      </c>
      <c r="G9" s="17">
        <f t="shared" si="1"/>
        <v>79.261920000000018</v>
      </c>
      <c r="H9" s="17">
        <f t="shared" si="2"/>
        <v>4668.1099199999999</v>
      </c>
      <c r="J9" s="7">
        <f t="shared" si="3"/>
        <v>91</v>
      </c>
      <c r="K9" s="7">
        <v>45</v>
      </c>
      <c r="L9" s="7"/>
      <c r="M9" s="7">
        <v>8</v>
      </c>
      <c r="N9" s="7"/>
      <c r="O9" s="7">
        <v>8</v>
      </c>
      <c r="P9" s="7"/>
      <c r="Q9" s="7"/>
      <c r="R9" s="7"/>
      <c r="S9" s="7">
        <v>8</v>
      </c>
      <c r="T9" s="7">
        <v>6</v>
      </c>
      <c r="U9" s="7">
        <v>5</v>
      </c>
      <c r="V9" s="7"/>
      <c r="W9" s="7"/>
      <c r="X9" s="7"/>
      <c r="Y9" s="7"/>
      <c r="Z9" s="7"/>
      <c r="AA9" s="7"/>
      <c r="AB9" s="7"/>
      <c r="AC9" s="7"/>
      <c r="AD9" s="7">
        <v>4</v>
      </c>
      <c r="AE9" s="7">
        <v>5</v>
      </c>
      <c r="AF9" s="7"/>
      <c r="AG9" s="7">
        <v>2</v>
      </c>
      <c r="AH9" s="7"/>
      <c r="AI9" s="7"/>
      <c r="AJ9" s="188"/>
      <c r="AK9" s="18">
        <f t="shared" si="5"/>
        <v>210065</v>
      </c>
      <c r="AL9" s="18">
        <f t="shared" si="4"/>
        <v>0</v>
      </c>
      <c r="AM9" s="18">
        <f t="shared" si="4"/>
        <v>37345</v>
      </c>
      <c r="AN9" s="18">
        <f t="shared" si="4"/>
        <v>0</v>
      </c>
      <c r="AO9" s="18">
        <f t="shared" si="4"/>
        <v>37345</v>
      </c>
      <c r="AP9" s="18">
        <f t="shared" si="4"/>
        <v>0</v>
      </c>
      <c r="AQ9" s="18">
        <f t="shared" si="4"/>
        <v>0</v>
      </c>
      <c r="AR9" s="18">
        <f t="shared" si="4"/>
        <v>0</v>
      </c>
      <c r="AS9" s="18">
        <f t="shared" si="4"/>
        <v>37345</v>
      </c>
      <c r="AT9" s="18">
        <f t="shared" si="4"/>
        <v>28009</v>
      </c>
      <c r="AU9" s="18">
        <f t="shared" si="4"/>
        <v>23341</v>
      </c>
      <c r="AV9" s="18">
        <f t="shared" si="4"/>
        <v>0</v>
      </c>
      <c r="AW9" s="18">
        <f t="shared" si="4"/>
        <v>0</v>
      </c>
      <c r="AX9" s="18">
        <f t="shared" si="4"/>
        <v>0</v>
      </c>
      <c r="AY9" s="18">
        <f t="shared" si="4"/>
        <v>0</v>
      </c>
      <c r="AZ9" s="18">
        <f t="shared" si="4"/>
        <v>0</v>
      </c>
      <c r="BA9" s="18">
        <f t="shared" si="4"/>
        <v>0</v>
      </c>
      <c r="BB9" s="18">
        <f t="shared" si="4"/>
        <v>0</v>
      </c>
      <c r="BC9" s="18">
        <f t="shared" si="4"/>
        <v>0</v>
      </c>
      <c r="BD9" s="18">
        <f t="shared" si="4"/>
        <v>18672</v>
      </c>
      <c r="BE9" s="18">
        <f t="shared" si="4"/>
        <v>23341</v>
      </c>
      <c r="BF9" s="18">
        <f t="shared" si="4"/>
        <v>0</v>
      </c>
      <c r="BG9" s="18">
        <f t="shared" si="4"/>
        <v>9336</v>
      </c>
      <c r="BH9" s="18">
        <f t="shared" si="4"/>
        <v>0</v>
      </c>
      <c r="BI9" s="18">
        <f t="shared" si="4"/>
        <v>0</v>
      </c>
      <c r="BJ9" s="21" t="s">
        <v>752</v>
      </c>
      <c r="BK9" s="15" t="s">
        <v>455</v>
      </c>
      <c r="BL9" s="21" t="s">
        <v>456</v>
      </c>
      <c r="BM9" s="227">
        <f t="shared" si="6"/>
        <v>424799</v>
      </c>
      <c r="BN9" s="228">
        <f t="shared" si="7"/>
        <v>379623.77158494998</v>
      </c>
      <c r="BP9" s="229"/>
      <c r="BQ9" s="230">
        <v>424798.00271999993</v>
      </c>
      <c r="BR9" s="229">
        <f t="shared" si="8"/>
        <v>-0.99728000006871298</v>
      </c>
    </row>
    <row r="10" spans="1:73" ht="33.75">
      <c r="A10" s="7" t="s">
        <v>455</v>
      </c>
      <c r="B10" s="20" t="s">
        <v>456</v>
      </c>
      <c r="C10" s="57">
        <v>26</v>
      </c>
      <c r="D10" s="16" t="s">
        <v>465</v>
      </c>
      <c r="E10" s="37">
        <v>2609.44</v>
      </c>
      <c r="F10" s="17">
        <f t="shared" si="0"/>
        <v>260.94400000000002</v>
      </c>
      <c r="G10" s="17">
        <f t="shared" si="1"/>
        <v>49.579360000000001</v>
      </c>
      <c r="H10" s="17">
        <f t="shared" si="2"/>
        <v>2919.9633600000002</v>
      </c>
      <c r="J10" s="7">
        <f t="shared" si="3"/>
        <v>220</v>
      </c>
      <c r="K10" s="7"/>
      <c r="L10" s="7"/>
      <c r="M10" s="7"/>
      <c r="N10" s="7"/>
      <c r="O10" s="7">
        <v>10</v>
      </c>
      <c r="P10" s="7"/>
      <c r="Q10" s="7"/>
      <c r="R10" s="7"/>
      <c r="S10" s="7">
        <v>10</v>
      </c>
      <c r="T10" s="7"/>
      <c r="U10" s="7">
        <v>6</v>
      </c>
      <c r="V10" s="7">
        <v>10</v>
      </c>
      <c r="W10" s="7"/>
      <c r="X10" s="7">
        <v>10</v>
      </c>
      <c r="Y10" s="7">
        <v>9</v>
      </c>
      <c r="Z10" s="7">
        <v>25</v>
      </c>
      <c r="AA10" s="7"/>
      <c r="AB10" s="7"/>
      <c r="AC10" s="7">
        <v>40</v>
      </c>
      <c r="AD10" s="7">
        <v>10</v>
      </c>
      <c r="AE10" s="7">
        <v>20</v>
      </c>
      <c r="AF10" s="7">
        <v>15</v>
      </c>
      <c r="AG10" s="7">
        <v>10</v>
      </c>
      <c r="AH10" s="7">
        <v>15</v>
      </c>
      <c r="AI10" s="7">
        <v>30</v>
      </c>
      <c r="AJ10" s="188"/>
      <c r="AK10" s="18">
        <f t="shared" si="5"/>
        <v>0</v>
      </c>
      <c r="AL10" s="18">
        <f t="shared" si="4"/>
        <v>0</v>
      </c>
      <c r="AM10" s="18">
        <f t="shared" si="4"/>
        <v>0</v>
      </c>
      <c r="AN10" s="18">
        <f t="shared" si="4"/>
        <v>0</v>
      </c>
      <c r="AO10" s="18">
        <f t="shared" si="4"/>
        <v>29200</v>
      </c>
      <c r="AP10" s="18">
        <f t="shared" si="4"/>
        <v>0</v>
      </c>
      <c r="AQ10" s="18">
        <f t="shared" si="4"/>
        <v>0</v>
      </c>
      <c r="AR10" s="18">
        <f t="shared" si="4"/>
        <v>0</v>
      </c>
      <c r="AS10" s="18">
        <f t="shared" si="4"/>
        <v>29200</v>
      </c>
      <c r="AT10" s="18">
        <f t="shared" si="4"/>
        <v>0</v>
      </c>
      <c r="AU10" s="18">
        <f t="shared" si="4"/>
        <v>17520</v>
      </c>
      <c r="AV10" s="18">
        <f t="shared" si="4"/>
        <v>29200</v>
      </c>
      <c r="AW10" s="18">
        <f t="shared" si="4"/>
        <v>0</v>
      </c>
      <c r="AX10" s="18">
        <f t="shared" si="4"/>
        <v>29200</v>
      </c>
      <c r="AY10" s="18">
        <f t="shared" si="4"/>
        <v>26280</v>
      </c>
      <c r="AZ10" s="18">
        <f t="shared" si="4"/>
        <v>72999</v>
      </c>
      <c r="BA10" s="18">
        <f t="shared" si="4"/>
        <v>0</v>
      </c>
      <c r="BB10" s="18">
        <f t="shared" si="4"/>
        <v>0</v>
      </c>
      <c r="BC10" s="18">
        <f t="shared" si="4"/>
        <v>116799</v>
      </c>
      <c r="BD10" s="18">
        <f t="shared" si="4"/>
        <v>29200</v>
      </c>
      <c r="BE10" s="18">
        <f t="shared" si="4"/>
        <v>58399</v>
      </c>
      <c r="BF10" s="18">
        <f t="shared" si="4"/>
        <v>43799</v>
      </c>
      <c r="BG10" s="18">
        <f t="shared" si="4"/>
        <v>29200</v>
      </c>
      <c r="BH10" s="18">
        <f t="shared" si="4"/>
        <v>43799</v>
      </c>
      <c r="BI10" s="18">
        <f t="shared" si="4"/>
        <v>87599</v>
      </c>
      <c r="BJ10" s="21" t="s">
        <v>752</v>
      </c>
      <c r="BK10" s="15" t="s">
        <v>455</v>
      </c>
      <c r="BL10" s="21" t="s">
        <v>456</v>
      </c>
      <c r="BM10" s="227">
        <f t="shared" si="6"/>
        <v>642394</v>
      </c>
      <c r="BN10" s="228">
        <f t="shared" si="7"/>
        <v>574078.64218970004</v>
      </c>
      <c r="BP10" s="229"/>
      <c r="BQ10" s="230">
        <v>642391.93920000014</v>
      </c>
      <c r="BR10" s="229">
        <f t="shared" si="8"/>
        <v>-2.0607999998610467</v>
      </c>
    </row>
    <row r="11" spans="1:73" ht="56.25">
      <c r="A11" s="7" t="s">
        <v>466</v>
      </c>
      <c r="B11" s="15" t="s">
        <v>467</v>
      </c>
      <c r="C11" s="57">
        <v>27</v>
      </c>
      <c r="D11" s="16" t="s">
        <v>468</v>
      </c>
      <c r="E11" s="37">
        <v>3547.72</v>
      </c>
      <c r="F11" s="17">
        <f t="shared" si="0"/>
        <v>354.77199999999999</v>
      </c>
      <c r="G11" s="17">
        <f t="shared" si="1"/>
        <v>67.406679999999994</v>
      </c>
      <c r="H11" s="17">
        <f t="shared" si="2"/>
        <v>3969.8986799999998</v>
      </c>
      <c r="J11" s="7">
        <f t="shared" si="3"/>
        <v>79</v>
      </c>
      <c r="K11" s="7">
        <v>45</v>
      </c>
      <c r="L11" s="7">
        <v>5</v>
      </c>
      <c r="M11" s="7"/>
      <c r="N11" s="7"/>
      <c r="O11" s="7">
        <v>5</v>
      </c>
      <c r="P11" s="7"/>
      <c r="Q11" s="7"/>
      <c r="R11" s="7"/>
      <c r="S11" s="7">
        <v>5</v>
      </c>
      <c r="T11" s="7">
        <v>5</v>
      </c>
      <c r="U11" s="7">
        <v>5</v>
      </c>
      <c r="V11" s="7"/>
      <c r="W11" s="7"/>
      <c r="X11" s="7"/>
      <c r="Y11" s="7"/>
      <c r="Z11" s="7">
        <v>5</v>
      </c>
      <c r="AA11" s="7"/>
      <c r="AB11" s="7"/>
      <c r="AC11" s="7"/>
      <c r="AD11" s="7"/>
      <c r="AE11" s="7">
        <v>4</v>
      </c>
      <c r="AF11" s="7"/>
      <c r="AG11" s="7"/>
      <c r="AH11" s="7"/>
      <c r="AI11" s="7"/>
      <c r="AJ11" s="188"/>
      <c r="AK11" s="18">
        <f t="shared" si="5"/>
        <v>178645</v>
      </c>
      <c r="AL11" s="18">
        <f t="shared" si="4"/>
        <v>19849</v>
      </c>
      <c r="AM11" s="18">
        <f t="shared" si="4"/>
        <v>0</v>
      </c>
      <c r="AN11" s="18">
        <f t="shared" si="4"/>
        <v>0</v>
      </c>
      <c r="AO11" s="18">
        <f t="shared" si="4"/>
        <v>19849</v>
      </c>
      <c r="AP11" s="18">
        <f t="shared" si="4"/>
        <v>0</v>
      </c>
      <c r="AQ11" s="18">
        <f t="shared" si="4"/>
        <v>0</v>
      </c>
      <c r="AR11" s="18">
        <f t="shared" si="4"/>
        <v>0</v>
      </c>
      <c r="AS11" s="18">
        <f t="shared" si="4"/>
        <v>19849</v>
      </c>
      <c r="AT11" s="18">
        <f t="shared" si="4"/>
        <v>19849</v>
      </c>
      <c r="AU11" s="18">
        <f t="shared" si="4"/>
        <v>19849</v>
      </c>
      <c r="AV11" s="18">
        <f t="shared" si="4"/>
        <v>0</v>
      </c>
      <c r="AW11" s="18">
        <f t="shared" si="4"/>
        <v>0</v>
      </c>
      <c r="AX11" s="18">
        <f t="shared" si="4"/>
        <v>0</v>
      </c>
      <c r="AY11" s="18">
        <f t="shared" si="4"/>
        <v>0</v>
      </c>
      <c r="AZ11" s="18">
        <f t="shared" si="4"/>
        <v>19849</v>
      </c>
      <c r="BA11" s="18">
        <f t="shared" si="4"/>
        <v>0</v>
      </c>
      <c r="BB11" s="18">
        <f t="shared" si="4"/>
        <v>0</v>
      </c>
      <c r="BC11" s="18">
        <f t="shared" si="4"/>
        <v>0</v>
      </c>
      <c r="BD11" s="18">
        <f t="shared" si="4"/>
        <v>0</v>
      </c>
      <c r="BE11" s="18">
        <f t="shared" si="4"/>
        <v>15880</v>
      </c>
      <c r="BF11" s="18">
        <f t="shared" si="4"/>
        <v>0</v>
      </c>
      <c r="BG11" s="18">
        <f t="shared" si="4"/>
        <v>0</v>
      </c>
      <c r="BH11" s="18">
        <f t="shared" si="4"/>
        <v>0</v>
      </c>
      <c r="BI11" s="18">
        <f t="shared" si="4"/>
        <v>0</v>
      </c>
      <c r="BJ11" s="15" t="s">
        <v>755</v>
      </c>
      <c r="BK11" s="15" t="s">
        <v>466</v>
      </c>
      <c r="BL11" s="15" t="s">
        <v>467</v>
      </c>
      <c r="BM11" s="227">
        <f t="shared" si="6"/>
        <v>313619</v>
      </c>
      <c r="BN11" s="228">
        <f t="shared" si="7"/>
        <v>280267.20312595001</v>
      </c>
      <c r="BP11" s="229"/>
      <c r="BQ11" s="230">
        <v>313621.99572000001</v>
      </c>
      <c r="BR11" s="229">
        <f t="shared" si="8"/>
        <v>2.9957200000062585</v>
      </c>
    </row>
    <row r="12" spans="1:73" ht="34.5" customHeight="1">
      <c r="A12" s="7" t="s">
        <v>469</v>
      </c>
      <c r="B12" s="19" t="s">
        <v>470</v>
      </c>
      <c r="C12" s="57">
        <v>30</v>
      </c>
      <c r="D12" s="16" t="s">
        <v>471</v>
      </c>
      <c r="E12" s="37">
        <v>4305.5</v>
      </c>
      <c r="F12" s="17">
        <f t="shared" si="0"/>
        <v>430.55</v>
      </c>
      <c r="G12" s="17">
        <f t="shared" si="1"/>
        <v>81.804500000000004</v>
      </c>
      <c r="H12" s="17">
        <f t="shared" si="2"/>
        <v>4817.8545000000004</v>
      </c>
      <c r="J12" s="7">
        <f t="shared" si="3"/>
        <v>182</v>
      </c>
      <c r="K12" s="7">
        <v>45</v>
      </c>
      <c r="L12" s="7">
        <v>4</v>
      </c>
      <c r="M12" s="7">
        <v>4</v>
      </c>
      <c r="N12" s="7"/>
      <c r="O12" s="7">
        <v>4</v>
      </c>
      <c r="P12" s="7">
        <v>4</v>
      </c>
      <c r="Q12" s="7"/>
      <c r="R12" s="7"/>
      <c r="S12" s="7">
        <v>4</v>
      </c>
      <c r="T12" s="7">
        <v>4</v>
      </c>
      <c r="U12" s="7">
        <v>4</v>
      </c>
      <c r="V12" s="7">
        <v>10</v>
      </c>
      <c r="W12" s="7"/>
      <c r="X12" s="7">
        <v>1</v>
      </c>
      <c r="Y12" s="7">
        <v>4</v>
      </c>
      <c r="Z12" s="7">
        <v>15</v>
      </c>
      <c r="AA12" s="7"/>
      <c r="AB12" s="7"/>
      <c r="AC12" s="7">
        <v>15</v>
      </c>
      <c r="AD12" s="7">
        <v>15</v>
      </c>
      <c r="AE12" s="7">
        <v>10</v>
      </c>
      <c r="AF12" s="7">
        <v>15</v>
      </c>
      <c r="AG12" s="7">
        <v>3</v>
      </c>
      <c r="AH12" s="7">
        <v>15</v>
      </c>
      <c r="AI12" s="7">
        <v>6</v>
      </c>
      <c r="AJ12" s="188"/>
      <c r="AK12" s="18">
        <f t="shared" si="5"/>
        <v>216803</v>
      </c>
      <c r="AL12" s="18">
        <f t="shared" si="4"/>
        <v>19271</v>
      </c>
      <c r="AM12" s="18">
        <f t="shared" si="4"/>
        <v>19271</v>
      </c>
      <c r="AN12" s="18">
        <f t="shared" si="4"/>
        <v>0</v>
      </c>
      <c r="AO12" s="18">
        <f t="shared" si="4"/>
        <v>19271</v>
      </c>
      <c r="AP12" s="18">
        <f t="shared" si="4"/>
        <v>19271</v>
      </c>
      <c r="AQ12" s="18">
        <f t="shared" si="4"/>
        <v>0</v>
      </c>
      <c r="AR12" s="18">
        <f t="shared" si="4"/>
        <v>0</v>
      </c>
      <c r="AS12" s="18">
        <f t="shared" si="4"/>
        <v>19271</v>
      </c>
      <c r="AT12" s="18">
        <f t="shared" si="4"/>
        <v>19271</v>
      </c>
      <c r="AU12" s="18">
        <f t="shared" si="4"/>
        <v>19271</v>
      </c>
      <c r="AV12" s="18">
        <f t="shared" si="4"/>
        <v>48179</v>
      </c>
      <c r="AW12" s="18">
        <f t="shared" si="4"/>
        <v>0</v>
      </c>
      <c r="AX12" s="18">
        <f t="shared" si="4"/>
        <v>4818</v>
      </c>
      <c r="AY12" s="18">
        <f t="shared" si="4"/>
        <v>19271</v>
      </c>
      <c r="AZ12" s="18">
        <f t="shared" si="4"/>
        <v>72268</v>
      </c>
      <c r="BA12" s="18">
        <f t="shared" ref="BA12:BA75" si="9">+ROUND(AA12*$H12,0)</f>
        <v>0</v>
      </c>
      <c r="BB12" s="18">
        <f t="shared" ref="BB12:BB75" si="10">+ROUND(AB12*$H12,0)</f>
        <v>0</v>
      </c>
      <c r="BC12" s="18">
        <f t="shared" ref="BC12:BC75" si="11">+ROUND(AC12*$H12,0)</f>
        <v>72268</v>
      </c>
      <c r="BD12" s="18">
        <f t="shared" ref="BD12:BD75" si="12">+ROUND(AD12*$H12,0)</f>
        <v>72268</v>
      </c>
      <c r="BE12" s="18">
        <f t="shared" ref="BE12:BE75" si="13">+ROUND(AE12*$H12,0)</f>
        <v>48179</v>
      </c>
      <c r="BF12" s="18">
        <f t="shared" ref="BF12:BF75" si="14">+ROUND(AF12*$H12,0)</f>
        <v>72268</v>
      </c>
      <c r="BG12" s="18">
        <f t="shared" ref="BG12:BG75" si="15">+ROUND(AG12*$H12,0)</f>
        <v>14454</v>
      </c>
      <c r="BH12" s="18">
        <f t="shared" ref="BH12:BH75" si="16">+ROUND(AH12*$H12,0)</f>
        <v>72268</v>
      </c>
      <c r="BI12" s="18">
        <f t="shared" ref="BI12:BI75" si="17">+ROUND(AI12*$H12,0)</f>
        <v>28907</v>
      </c>
      <c r="BJ12" s="19" t="s">
        <v>756</v>
      </c>
      <c r="BK12" s="15" t="s">
        <v>469</v>
      </c>
      <c r="BL12" s="19" t="s">
        <v>470</v>
      </c>
      <c r="BM12" s="227">
        <f t="shared" si="6"/>
        <v>876848</v>
      </c>
      <c r="BN12" s="228">
        <f t="shared" si="7"/>
        <v>783599.64328239998</v>
      </c>
      <c r="BP12" s="229"/>
      <c r="BQ12" s="230">
        <v>876849.51900000009</v>
      </c>
      <c r="BR12" s="229">
        <f t="shared" si="8"/>
        <v>1.5190000000875443</v>
      </c>
    </row>
    <row r="13" spans="1:73" ht="33.75">
      <c r="A13" s="7" t="s">
        <v>472</v>
      </c>
      <c r="B13" s="7" t="s">
        <v>473</v>
      </c>
      <c r="C13" s="57">
        <v>44</v>
      </c>
      <c r="D13" s="16" t="s">
        <v>474</v>
      </c>
      <c r="E13" s="37">
        <v>14997.67</v>
      </c>
      <c r="F13" s="17">
        <f t="shared" si="0"/>
        <v>1499.7670000000001</v>
      </c>
      <c r="G13" s="17">
        <f t="shared" si="1"/>
        <v>284.95573000000002</v>
      </c>
      <c r="H13" s="17">
        <f t="shared" si="2"/>
        <v>16782.392730000003</v>
      </c>
      <c r="J13" s="7">
        <f t="shared" si="3"/>
        <v>95</v>
      </c>
      <c r="K13" s="7">
        <v>50</v>
      </c>
      <c r="L13" s="7">
        <v>8</v>
      </c>
      <c r="M13" s="7"/>
      <c r="N13" s="7"/>
      <c r="O13" s="7">
        <v>8</v>
      </c>
      <c r="P13" s="7"/>
      <c r="Q13" s="7"/>
      <c r="R13" s="7"/>
      <c r="S13" s="7">
        <v>8</v>
      </c>
      <c r="T13" s="7">
        <v>8</v>
      </c>
      <c r="U13" s="7">
        <v>8</v>
      </c>
      <c r="V13" s="7"/>
      <c r="W13" s="7"/>
      <c r="X13" s="7"/>
      <c r="Y13" s="7"/>
      <c r="Z13" s="7"/>
      <c r="AA13" s="7"/>
      <c r="AB13" s="7"/>
      <c r="AC13" s="7"/>
      <c r="AD13" s="7">
        <v>3</v>
      </c>
      <c r="AE13" s="7">
        <v>2</v>
      </c>
      <c r="AF13" s="7"/>
      <c r="AG13" s="7"/>
      <c r="AH13" s="7"/>
      <c r="AI13" s="7"/>
      <c r="AJ13" s="188"/>
      <c r="AK13" s="18">
        <f t="shared" si="5"/>
        <v>839120</v>
      </c>
      <c r="AL13" s="18">
        <f t="shared" ref="AL13:AL76" si="18">+ROUND(L13*$H13,0)</f>
        <v>134259</v>
      </c>
      <c r="AM13" s="18">
        <f t="shared" ref="AM13:AM76" si="19">+ROUND(M13*$H13,0)</f>
        <v>0</v>
      </c>
      <c r="AN13" s="18">
        <f t="shared" ref="AN13:AN76" si="20">+ROUND(N13*$H13,0)</f>
        <v>0</v>
      </c>
      <c r="AO13" s="18">
        <f t="shared" ref="AO13:AO76" si="21">+ROUND(O13*$H13,0)</f>
        <v>134259</v>
      </c>
      <c r="AP13" s="18">
        <f t="shared" ref="AP13:AP76" si="22">+ROUND(P13*$H13,0)</f>
        <v>0</v>
      </c>
      <c r="AQ13" s="18">
        <f t="shared" ref="AQ13:AQ76" si="23">+ROUND(Q13*$H13,0)</f>
        <v>0</v>
      </c>
      <c r="AR13" s="18">
        <f t="shared" ref="AR13:AR76" si="24">+ROUND(R13*$H13,0)</f>
        <v>0</v>
      </c>
      <c r="AS13" s="18">
        <f t="shared" ref="AS13:AS76" si="25">+ROUND(S13*$H13,0)</f>
        <v>134259</v>
      </c>
      <c r="AT13" s="18">
        <f t="shared" ref="AT13:AT76" si="26">+ROUND(T13*$H13,0)</f>
        <v>134259</v>
      </c>
      <c r="AU13" s="18">
        <f t="shared" ref="AU13:AU76" si="27">+ROUND(U13*$H13,0)</f>
        <v>134259</v>
      </c>
      <c r="AV13" s="18">
        <f t="shared" ref="AV13:AV76" si="28">+ROUND(V13*$H13,0)</f>
        <v>0</v>
      </c>
      <c r="AW13" s="18">
        <f t="shared" ref="AW13:AW76" si="29">+ROUND(W13*$H13,0)</f>
        <v>0</v>
      </c>
      <c r="AX13" s="18">
        <f t="shared" ref="AX13:AX76" si="30">+ROUND(X13*$H13,0)</f>
        <v>0</v>
      </c>
      <c r="AY13" s="18">
        <f t="shared" ref="AY13:AY76" si="31">+ROUND(Y13*$H13,0)</f>
        <v>0</v>
      </c>
      <c r="AZ13" s="18">
        <f t="shared" ref="AZ13:AZ76" si="32">+ROUND(Z13*$H13,0)</f>
        <v>0</v>
      </c>
      <c r="BA13" s="18">
        <f t="shared" si="9"/>
        <v>0</v>
      </c>
      <c r="BB13" s="18">
        <f t="shared" si="10"/>
        <v>0</v>
      </c>
      <c r="BC13" s="18">
        <f t="shared" si="11"/>
        <v>0</v>
      </c>
      <c r="BD13" s="18">
        <f t="shared" si="12"/>
        <v>50347</v>
      </c>
      <c r="BE13" s="18">
        <f t="shared" si="13"/>
        <v>33565</v>
      </c>
      <c r="BF13" s="18">
        <f t="shared" si="14"/>
        <v>0</v>
      </c>
      <c r="BG13" s="18">
        <f t="shared" si="15"/>
        <v>0</v>
      </c>
      <c r="BH13" s="18">
        <f t="shared" si="16"/>
        <v>0</v>
      </c>
      <c r="BI13" s="18">
        <f t="shared" si="17"/>
        <v>0</v>
      </c>
      <c r="BJ13" s="15" t="s">
        <v>757</v>
      </c>
      <c r="BK13" s="15" t="s">
        <v>472</v>
      </c>
      <c r="BL13" s="15" t="s">
        <v>473</v>
      </c>
      <c r="BM13" s="227">
        <f t="shared" si="6"/>
        <v>1594327</v>
      </c>
      <c r="BN13" s="228">
        <f t="shared" si="7"/>
        <v>1424778.3749013501</v>
      </c>
      <c r="BP13" s="229"/>
      <c r="BQ13" s="230">
        <v>1594327.3093499998</v>
      </c>
      <c r="BR13" s="229">
        <f t="shared" si="8"/>
        <v>0.30934999976307154</v>
      </c>
    </row>
    <row r="14" spans="1:73" ht="34.5" customHeight="1">
      <c r="A14" s="7" t="s">
        <v>475</v>
      </c>
      <c r="B14" s="7" t="s">
        <v>476</v>
      </c>
      <c r="C14" s="57">
        <v>48</v>
      </c>
      <c r="D14" s="16" t="s">
        <v>477</v>
      </c>
      <c r="E14" s="37">
        <v>26053.94</v>
      </c>
      <c r="F14" s="17">
        <f t="shared" si="0"/>
        <v>2605.3940000000002</v>
      </c>
      <c r="G14" s="17">
        <f t="shared" si="1"/>
        <v>495.02486000000005</v>
      </c>
      <c r="H14" s="17">
        <f t="shared" si="2"/>
        <v>29154.35886</v>
      </c>
      <c r="J14" s="7">
        <f t="shared" si="3"/>
        <v>103</v>
      </c>
      <c r="K14" s="7">
        <v>50</v>
      </c>
      <c r="L14" s="7">
        <v>5</v>
      </c>
      <c r="M14" s="7"/>
      <c r="N14" s="7"/>
      <c r="O14" s="7">
        <v>2</v>
      </c>
      <c r="P14" s="7"/>
      <c r="Q14" s="7"/>
      <c r="R14" s="7"/>
      <c r="S14" s="7">
        <v>2</v>
      </c>
      <c r="T14" s="7">
        <v>2</v>
      </c>
      <c r="U14" s="7">
        <v>2</v>
      </c>
      <c r="V14" s="7">
        <v>15</v>
      </c>
      <c r="W14" s="7"/>
      <c r="X14" s="7">
        <v>1</v>
      </c>
      <c r="Y14" s="7"/>
      <c r="Z14" s="7">
        <v>8</v>
      </c>
      <c r="AA14" s="7"/>
      <c r="AB14" s="7"/>
      <c r="AC14" s="7"/>
      <c r="AD14" s="7">
        <v>3</v>
      </c>
      <c r="AE14" s="7">
        <v>6</v>
      </c>
      <c r="AF14" s="7">
        <v>3</v>
      </c>
      <c r="AG14" s="7"/>
      <c r="AH14" s="7">
        <v>3</v>
      </c>
      <c r="AI14" s="7">
        <v>1</v>
      </c>
      <c r="AJ14" s="188"/>
      <c r="AK14" s="18">
        <f t="shared" si="5"/>
        <v>1457718</v>
      </c>
      <c r="AL14" s="18">
        <f t="shared" si="18"/>
        <v>145772</v>
      </c>
      <c r="AM14" s="18">
        <f t="shared" si="19"/>
        <v>0</v>
      </c>
      <c r="AN14" s="18">
        <f t="shared" si="20"/>
        <v>0</v>
      </c>
      <c r="AO14" s="18">
        <f t="shared" si="21"/>
        <v>58309</v>
      </c>
      <c r="AP14" s="18">
        <f t="shared" si="22"/>
        <v>0</v>
      </c>
      <c r="AQ14" s="18">
        <f t="shared" si="23"/>
        <v>0</v>
      </c>
      <c r="AR14" s="18">
        <f t="shared" si="24"/>
        <v>0</v>
      </c>
      <c r="AS14" s="18">
        <f t="shared" si="25"/>
        <v>58309</v>
      </c>
      <c r="AT14" s="18">
        <f t="shared" si="26"/>
        <v>58309</v>
      </c>
      <c r="AU14" s="18">
        <f t="shared" si="27"/>
        <v>58309</v>
      </c>
      <c r="AV14" s="18">
        <f t="shared" si="28"/>
        <v>437315</v>
      </c>
      <c r="AW14" s="18">
        <f t="shared" si="29"/>
        <v>0</v>
      </c>
      <c r="AX14" s="18">
        <f t="shared" si="30"/>
        <v>29154</v>
      </c>
      <c r="AY14" s="18">
        <f t="shared" si="31"/>
        <v>0</v>
      </c>
      <c r="AZ14" s="18">
        <f t="shared" si="32"/>
        <v>233235</v>
      </c>
      <c r="BA14" s="18">
        <f t="shared" si="9"/>
        <v>0</v>
      </c>
      <c r="BB14" s="18">
        <f t="shared" si="10"/>
        <v>0</v>
      </c>
      <c r="BC14" s="18">
        <f t="shared" si="11"/>
        <v>0</v>
      </c>
      <c r="BD14" s="18">
        <f t="shared" si="12"/>
        <v>87463</v>
      </c>
      <c r="BE14" s="18">
        <f t="shared" si="13"/>
        <v>174926</v>
      </c>
      <c r="BF14" s="18">
        <f t="shared" si="14"/>
        <v>87463</v>
      </c>
      <c r="BG14" s="18">
        <f t="shared" si="15"/>
        <v>0</v>
      </c>
      <c r="BH14" s="18">
        <f t="shared" si="16"/>
        <v>87463</v>
      </c>
      <c r="BI14" s="18">
        <f t="shared" si="17"/>
        <v>29154</v>
      </c>
      <c r="BJ14" s="15" t="s">
        <v>758</v>
      </c>
      <c r="BK14" s="15" t="s">
        <v>475</v>
      </c>
      <c r="BL14" s="15" t="s">
        <v>476</v>
      </c>
      <c r="BM14" s="227">
        <f t="shared" si="6"/>
        <v>3002899</v>
      </c>
      <c r="BN14" s="228">
        <f t="shared" si="7"/>
        <v>2683555.8559899502</v>
      </c>
      <c r="BP14" s="229"/>
      <c r="BQ14" s="230">
        <v>3002898.9625800001</v>
      </c>
      <c r="BR14" s="229">
        <f t="shared" si="8"/>
        <v>-3.7419999949634075E-2</v>
      </c>
    </row>
    <row r="15" spans="1:73" ht="34.5" customHeight="1">
      <c r="A15" s="7" t="s">
        <v>472</v>
      </c>
      <c r="B15" s="7" t="s">
        <v>473</v>
      </c>
      <c r="C15" s="57">
        <v>49</v>
      </c>
      <c r="D15" s="16" t="s">
        <v>478</v>
      </c>
      <c r="E15" s="37">
        <v>14282.68</v>
      </c>
      <c r="F15" s="17">
        <f t="shared" si="0"/>
        <v>1428.268</v>
      </c>
      <c r="G15" s="17">
        <f t="shared" si="1"/>
        <v>271.37092000000001</v>
      </c>
      <c r="H15" s="17">
        <f t="shared" si="2"/>
        <v>15982.31892</v>
      </c>
      <c r="J15" s="7">
        <f t="shared" si="3"/>
        <v>86</v>
      </c>
      <c r="K15" s="7">
        <v>45</v>
      </c>
      <c r="L15" s="7">
        <v>3</v>
      </c>
      <c r="M15" s="7"/>
      <c r="N15" s="7"/>
      <c r="O15" s="7">
        <v>3</v>
      </c>
      <c r="P15" s="7"/>
      <c r="Q15" s="7"/>
      <c r="R15" s="7"/>
      <c r="S15" s="7"/>
      <c r="T15" s="7">
        <v>3</v>
      </c>
      <c r="U15" s="7">
        <v>2</v>
      </c>
      <c r="V15" s="7">
        <v>13</v>
      </c>
      <c r="W15" s="7"/>
      <c r="X15" s="7">
        <v>1</v>
      </c>
      <c r="Y15" s="7"/>
      <c r="Z15" s="7"/>
      <c r="AA15" s="7"/>
      <c r="AB15" s="7"/>
      <c r="AC15" s="7"/>
      <c r="AD15" s="7">
        <v>3</v>
      </c>
      <c r="AE15" s="7">
        <v>5</v>
      </c>
      <c r="AF15" s="7">
        <v>4</v>
      </c>
      <c r="AG15" s="7"/>
      <c r="AH15" s="7">
        <v>4</v>
      </c>
      <c r="AI15" s="7"/>
      <c r="AJ15" s="188"/>
      <c r="AK15" s="18">
        <f t="shared" si="5"/>
        <v>719204</v>
      </c>
      <c r="AL15" s="18">
        <f t="shared" si="18"/>
        <v>47947</v>
      </c>
      <c r="AM15" s="18">
        <f t="shared" si="19"/>
        <v>0</v>
      </c>
      <c r="AN15" s="18">
        <f t="shared" si="20"/>
        <v>0</v>
      </c>
      <c r="AO15" s="18">
        <f t="shared" si="21"/>
        <v>47947</v>
      </c>
      <c r="AP15" s="18">
        <f t="shared" si="22"/>
        <v>0</v>
      </c>
      <c r="AQ15" s="18">
        <f t="shared" si="23"/>
        <v>0</v>
      </c>
      <c r="AR15" s="18">
        <f t="shared" si="24"/>
        <v>0</v>
      </c>
      <c r="AS15" s="18">
        <f t="shared" si="25"/>
        <v>0</v>
      </c>
      <c r="AT15" s="18">
        <f t="shared" si="26"/>
        <v>47947</v>
      </c>
      <c r="AU15" s="18">
        <f t="shared" si="27"/>
        <v>31965</v>
      </c>
      <c r="AV15" s="18">
        <f t="shared" si="28"/>
        <v>207770</v>
      </c>
      <c r="AW15" s="18">
        <f t="shared" si="29"/>
        <v>0</v>
      </c>
      <c r="AX15" s="18">
        <f t="shared" si="30"/>
        <v>15982</v>
      </c>
      <c r="AY15" s="18">
        <f t="shared" si="31"/>
        <v>0</v>
      </c>
      <c r="AZ15" s="18">
        <f t="shared" si="32"/>
        <v>0</v>
      </c>
      <c r="BA15" s="18">
        <f t="shared" si="9"/>
        <v>0</v>
      </c>
      <c r="BB15" s="18">
        <f t="shared" si="10"/>
        <v>0</v>
      </c>
      <c r="BC15" s="18">
        <f t="shared" si="11"/>
        <v>0</v>
      </c>
      <c r="BD15" s="18">
        <f t="shared" si="12"/>
        <v>47947</v>
      </c>
      <c r="BE15" s="18">
        <f t="shared" si="13"/>
        <v>79912</v>
      </c>
      <c r="BF15" s="18">
        <f t="shared" si="14"/>
        <v>63929</v>
      </c>
      <c r="BG15" s="18">
        <f t="shared" si="15"/>
        <v>0</v>
      </c>
      <c r="BH15" s="18">
        <f t="shared" si="16"/>
        <v>63929</v>
      </c>
      <c r="BI15" s="18">
        <f t="shared" si="17"/>
        <v>0</v>
      </c>
      <c r="BJ15" s="15" t="s">
        <v>757</v>
      </c>
      <c r="BK15" s="15" t="s">
        <v>472</v>
      </c>
      <c r="BL15" s="15" t="s">
        <v>473</v>
      </c>
      <c r="BM15" s="227">
        <f t="shared" si="6"/>
        <v>1374479</v>
      </c>
      <c r="BN15" s="228">
        <f t="shared" si="7"/>
        <v>1228310.0994689499</v>
      </c>
      <c r="BP15" s="229"/>
      <c r="BQ15" s="230">
        <v>1374479.4271199997</v>
      </c>
      <c r="BR15" s="229">
        <f t="shared" si="8"/>
        <v>0.42711999965831637</v>
      </c>
    </row>
    <row r="16" spans="1:73" ht="34.5" customHeight="1">
      <c r="A16" s="7" t="s">
        <v>475</v>
      </c>
      <c r="B16" s="7" t="s">
        <v>476</v>
      </c>
      <c r="C16" s="57">
        <v>50</v>
      </c>
      <c r="D16" s="16" t="s">
        <v>479</v>
      </c>
      <c r="E16" s="37">
        <v>5887.19</v>
      </c>
      <c r="F16" s="17">
        <f t="shared" si="0"/>
        <v>588.71899999999994</v>
      </c>
      <c r="G16" s="17">
        <f t="shared" si="1"/>
        <v>111.85660999999999</v>
      </c>
      <c r="H16" s="17">
        <f t="shared" si="2"/>
        <v>6587.7656099999995</v>
      </c>
      <c r="J16" s="7">
        <f t="shared" si="3"/>
        <v>133</v>
      </c>
      <c r="K16" s="7">
        <v>50</v>
      </c>
      <c r="L16" s="7">
        <v>4</v>
      </c>
      <c r="M16" s="7">
        <v>2</v>
      </c>
      <c r="N16" s="7"/>
      <c r="O16" s="7">
        <v>2</v>
      </c>
      <c r="P16" s="7"/>
      <c r="Q16" s="7"/>
      <c r="R16" s="7"/>
      <c r="S16" s="7">
        <v>2</v>
      </c>
      <c r="T16" s="7">
        <v>2</v>
      </c>
      <c r="U16" s="7">
        <v>3</v>
      </c>
      <c r="V16" s="7"/>
      <c r="W16" s="7"/>
      <c r="X16" s="7">
        <v>1</v>
      </c>
      <c r="Y16" s="7">
        <v>2</v>
      </c>
      <c r="Z16" s="7">
        <v>15</v>
      </c>
      <c r="AA16" s="7"/>
      <c r="AB16" s="7"/>
      <c r="AC16" s="7">
        <v>4</v>
      </c>
      <c r="AD16" s="7">
        <v>10</v>
      </c>
      <c r="AE16" s="7">
        <v>7</v>
      </c>
      <c r="AF16" s="7">
        <v>13</v>
      </c>
      <c r="AG16" s="7">
        <v>3</v>
      </c>
      <c r="AH16" s="7">
        <v>13</v>
      </c>
      <c r="AI16" s="7"/>
      <c r="AJ16" s="188"/>
      <c r="AK16" s="18">
        <f t="shared" si="5"/>
        <v>329388</v>
      </c>
      <c r="AL16" s="18">
        <f t="shared" si="18"/>
        <v>26351</v>
      </c>
      <c r="AM16" s="18">
        <f t="shared" si="19"/>
        <v>13176</v>
      </c>
      <c r="AN16" s="18">
        <f t="shared" si="20"/>
        <v>0</v>
      </c>
      <c r="AO16" s="18">
        <f t="shared" si="21"/>
        <v>13176</v>
      </c>
      <c r="AP16" s="18">
        <f t="shared" si="22"/>
        <v>0</v>
      </c>
      <c r="AQ16" s="18">
        <f t="shared" si="23"/>
        <v>0</v>
      </c>
      <c r="AR16" s="18">
        <f t="shared" si="24"/>
        <v>0</v>
      </c>
      <c r="AS16" s="18">
        <f t="shared" si="25"/>
        <v>13176</v>
      </c>
      <c r="AT16" s="18">
        <f t="shared" si="26"/>
        <v>13176</v>
      </c>
      <c r="AU16" s="18">
        <f t="shared" si="27"/>
        <v>19763</v>
      </c>
      <c r="AV16" s="18">
        <f t="shared" si="28"/>
        <v>0</v>
      </c>
      <c r="AW16" s="18">
        <f t="shared" si="29"/>
        <v>0</v>
      </c>
      <c r="AX16" s="18">
        <f t="shared" si="30"/>
        <v>6588</v>
      </c>
      <c r="AY16" s="18">
        <f t="shared" si="31"/>
        <v>13176</v>
      </c>
      <c r="AZ16" s="18">
        <f t="shared" si="32"/>
        <v>98816</v>
      </c>
      <c r="BA16" s="18">
        <f t="shared" si="9"/>
        <v>0</v>
      </c>
      <c r="BB16" s="18">
        <f t="shared" si="10"/>
        <v>0</v>
      </c>
      <c r="BC16" s="18">
        <f t="shared" si="11"/>
        <v>26351</v>
      </c>
      <c r="BD16" s="18">
        <f t="shared" si="12"/>
        <v>65878</v>
      </c>
      <c r="BE16" s="18">
        <f t="shared" si="13"/>
        <v>46114</v>
      </c>
      <c r="BF16" s="18">
        <f t="shared" si="14"/>
        <v>85641</v>
      </c>
      <c r="BG16" s="18">
        <f t="shared" si="15"/>
        <v>19763</v>
      </c>
      <c r="BH16" s="18">
        <f t="shared" si="16"/>
        <v>85641</v>
      </c>
      <c r="BI16" s="18">
        <f t="shared" si="17"/>
        <v>0</v>
      </c>
      <c r="BJ16" s="15" t="s">
        <v>758</v>
      </c>
      <c r="BK16" s="15" t="s">
        <v>475</v>
      </c>
      <c r="BL16" s="15" t="s">
        <v>476</v>
      </c>
      <c r="BM16" s="227">
        <f t="shared" si="6"/>
        <v>876174</v>
      </c>
      <c r="BN16" s="228">
        <f t="shared" si="7"/>
        <v>782997.31977870001</v>
      </c>
      <c r="BP16" s="229"/>
      <c r="BQ16" s="230">
        <v>876172.82613000018</v>
      </c>
      <c r="BR16" s="229">
        <f t="shared" si="8"/>
        <v>-1.1738699998240918</v>
      </c>
    </row>
    <row r="17" spans="1:70" ht="78.75">
      <c r="A17" s="7" t="s">
        <v>475</v>
      </c>
      <c r="B17" s="7" t="s">
        <v>476</v>
      </c>
      <c r="C17" s="57">
        <v>52</v>
      </c>
      <c r="D17" s="16" t="s">
        <v>480</v>
      </c>
      <c r="E17" s="37">
        <v>5775.93</v>
      </c>
      <c r="F17" s="17">
        <f t="shared" si="0"/>
        <v>577.59300000000007</v>
      </c>
      <c r="G17" s="17">
        <f t="shared" si="1"/>
        <v>109.74267000000002</v>
      </c>
      <c r="H17" s="17">
        <f t="shared" si="2"/>
        <v>6463.2656699999998</v>
      </c>
      <c r="J17" s="7">
        <f t="shared" si="3"/>
        <v>59</v>
      </c>
      <c r="K17" s="7">
        <v>24</v>
      </c>
      <c r="L17" s="7">
        <v>3</v>
      </c>
      <c r="M17" s="7">
        <v>3</v>
      </c>
      <c r="N17" s="7"/>
      <c r="O17" s="7">
        <v>3</v>
      </c>
      <c r="P17" s="7"/>
      <c r="Q17" s="7"/>
      <c r="R17" s="7"/>
      <c r="S17" s="7">
        <v>3</v>
      </c>
      <c r="T17" s="7">
        <v>3</v>
      </c>
      <c r="U17" s="7">
        <v>3</v>
      </c>
      <c r="V17" s="7"/>
      <c r="W17" s="7"/>
      <c r="X17" s="7">
        <v>1</v>
      </c>
      <c r="Y17" s="7">
        <v>3</v>
      </c>
      <c r="Z17" s="7">
        <v>2</v>
      </c>
      <c r="AA17" s="7"/>
      <c r="AB17" s="7"/>
      <c r="AC17" s="7"/>
      <c r="AD17" s="7">
        <v>4</v>
      </c>
      <c r="AE17" s="7">
        <v>2</v>
      </c>
      <c r="AF17" s="7"/>
      <c r="AG17" s="214">
        <v>3</v>
      </c>
      <c r="AH17" s="7"/>
      <c r="AI17" s="7">
        <v>2</v>
      </c>
      <c r="AJ17" s="188"/>
      <c r="AK17" s="18">
        <f t="shared" si="5"/>
        <v>155118</v>
      </c>
      <c r="AL17" s="18">
        <f t="shared" si="18"/>
        <v>19390</v>
      </c>
      <c r="AM17" s="18">
        <f t="shared" si="19"/>
        <v>19390</v>
      </c>
      <c r="AN17" s="18">
        <f t="shared" si="20"/>
        <v>0</v>
      </c>
      <c r="AO17" s="18">
        <f t="shared" si="21"/>
        <v>19390</v>
      </c>
      <c r="AP17" s="18">
        <f t="shared" si="22"/>
        <v>0</v>
      </c>
      <c r="AQ17" s="18">
        <f t="shared" si="23"/>
        <v>0</v>
      </c>
      <c r="AR17" s="18">
        <f t="shared" si="24"/>
        <v>0</v>
      </c>
      <c r="AS17" s="18">
        <f t="shared" si="25"/>
        <v>19390</v>
      </c>
      <c r="AT17" s="18">
        <f t="shared" si="26"/>
        <v>19390</v>
      </c>
      <c r="AU17" s="18">
        <f t="shared" si="27"/>
        <v>19390</v>
      </c>
      <c r="AV17" s="18">
        <f t="shared" si="28"/>
        <v>0</v>
      </c>
      <c r="AW17" s="18">
        <f t="shared" si="29"/>
        <v>0</v>
      </c>
      <c r="AX17" s="18">
        <f t="shared" si="30"/>
        <v>6463</v>
      </c>
      <c r="AY17" s="18">
        <f t="shared" si="31"/>
        <v>19390</v>
      </c>
      <c r="AZ17" s="18">
        <f t="shared" si="32"/>
        <v>12927</v>
      </c>
      <c r="BA17" s="18">
        <f t="shared" si="9"/>
        <v>0</v>
      </c>
      <c r="BB17" s="18">
        <f t="shared" si="10"/>
        <v>0</v>
      </c>
      <c r="BC17" s="18">
        <f t="shared" si="11"/>
        <v>0</v>
      </c>
      <c r="BD17" s="18">
        <f t="shared" si="12"/>
        <v>25853</v>
      </c>
      <c r="BE17" s="18">
        <f t="shared" si="13"/>
        <v>12927</v>
      </c>
      <c r="BF17" s="18">
        <f t="shared" si="14"/>
        <v>0</v>
      </c>
      <c r="BG17" s="18">
        <f t="shared" si="15"/>
        <v>19390</v>
      </c>
      <c r="BH17" s="18">
        <f t="shared" si="16"/>
        <v>0</v>
      </c>
      <c r="BI17" s="18">
        <f t="shared" si="17"/>
        <v>12927</v>
      </c>
      <c r="BJ17" s="15" t="s">
        <v>758</v>
      </c>
      <c r="BK17" s="15" t="s">
        <v>475</v>
      </c>
      <c r="BL17" s="15" t="s">
        <v>476</v>
      </c>
      <c r="BM17" s="227">
        <f t="shared" si="6"/>
        <v>381335</v>
      </c>
      <c r="BN17" s="228">
        <f t="shared" si="7"/>
        <v>340781.94849174999</v>
      </c>
      <c r="BP17" s="229"/>
      <c r="BQ17" s="230">
        <v>381332.6745299999</v>
      </c>
      <c r="BR17" s="229">
        <f t="shared" si="8"/>
        <v>-2.3254700000979938</v>
      </c>
    </row>
    <row r="18" spans="1:70" ht="34.5" customHeight="1">
      <c r="A18" s="7" t="s">
        <v>458</v>
      </c>
      <c r="B18" s="7" t="s">
        <v>459</v>
      </c>
      <c r="C18" s="57">
        <v>55</v>
      </c>
      <c r="D18" s="16" t="s">
        <v>481</v>
      </c>
      <c r="E18" s="37">
        <v>12660.53</v>
      </c>
      <c r="F18" s="17">
        <f t="shared" si="0"/>
        <v>1266.0530000000001</v>
      </c>
      <c r="G18" s="17">
        <f t="shared" si="1"/>
        <v>240.55007000000003</v>
      </c>
      <c r="H18" s="17">
        <f t="shared" si="2"/>
        <v>14167.13307</v>
      </c>
      <c r="J18" s="7">
        <f t="shared" si="3"/>
        <v>17</v>
      </c>
      <c r="K18" s="7"/>
      <c r="L18" s="7"/>
      <c r="M18" s="7"/>
      <c r="N18" s="7"/>
      <c r="O18" s="7">
        <v>3</v>
      </c>
      <c r="P18" s="7"/>
      <c r="Q18" s="7"/>
      <c r="R18" s="7"/>
      <c r="S18" s="7">
        <v>3</v>
      </c>
      <c r="T18" s="7">
        <v>3</v>
      </c>
      <c r="U18" s="7">
        <v>3</v>
      </c>
      <c r="V18" s="7"/>
      <c r="W18" s="7"/>
      <c r="X18" s="7">
        <v>1</v>
      </c>
      <c r="Y18" s="7"/>
      <c r="Z18" s="7"/>
      <c r="AA18" s="7"/>
      <c r="AB18" s="7"/>
      <c r="AC18" s="7"/>
      <c r="AD18" s="7"/>
      <c r="AE18" s="7"/>
      <c r="AF18" s="7">
        <v>2</v>
      </c>
      <c r="AG18" s="7"/>
      <c r="AH18" s="7">
        <v>2</v>
      </c>
      <c r="AI18" s="7"/>
      <c r="AJ18" s="188"/>
      <c r="AK18" s="18">
        <f t="shared" si="5"/>
        <v>0</v>
      </c>
      <c r="AL18" s="18">
        <f t="shared" si="18"/>
        <v>0</v>
      </c>
      <c r="AM18" s="18">
        <f t="shared" si="19"/>
        <v>0</v>
      </c>
      <c r="AN18" s="18">
        <f t="shared" si="20"/>
        <v>0</v>
      </c>
      <c r="AO18" s="18">
        <f t="shared" si="21"/>
        <v>42501</v>
      </c>
      <c r="AP18" s="18">
        <f t="shared" si="22"/>
        <v>0</v>
      </c>
      <c r="AQ18" s="18">
        <f t="shared" si="23"/>
        <v>0</v>
      </c>
      <c r="AR18" s="18">
        <f t="shared" si="24"/>
        <v>0</v>
      </c>
      <c r="AS18" s="18">
        <f t="shared" si="25"/>
        <v>42501</v>
      </c>
      <c r="AT18" s="18">
        <f t="shared" si="26"/>
        <v>42501</v>
      </c>
      <c r="AU18" s="18">
        <f t="shared" si="27"/>
        <v>42501</v>
      </c>
      <c r="AV18" s="18">
        <f t="shared" si="28"/>
        <v>0</v>
      </c>
      <c r="AW18" s="18">
        <f t="shared" si="29"/>
        <v>0</v>
      </c>
      <c r="AX18" s="18">
        <f t="shared" si="30"/>
        <v>14167</v>
      </c>
      <c r="AY18" s="18">
        <f t="shared" si="31"/>
        <v>0</v>
      </c>
      <c r="AZ18" s="18">
        <f t="shared" si="32"/>
        <v>0</v>
      </c>
      <c r="BA18" s="18">
        <f t="shared" si="9"/>
        <v>0</v>
      </c>
      <c r="BB18" s="18">
        <f t="shared" si="10"/>
        <v>0</v>
      </c>
      <c r="BC18" s="18">
        <f t="shared" si="11"/>
        <v>0</v>
      </c>
      <c r="BD18" s="18">
        <f t="shared" si="12"/>
        <v>0</v>
      </c>
      <c r="BE18" s="18">
        <f t="shared" si="13"/>
        <v>0</v>
      </c>
      <c r="BF18" s="18">
        <f t="shared" si="14"/>
        <v>28334</v>
      </c>
      <c r="BG18" s="18">
        <f t="shared" si="15"/>
        <v>0</v>
      </c>
      <c r="BH18" s="18">
        <f t="shared" si="16"/>
        <v>28334</v>
      </c>
      <c r="BI18" s="18">
        <f t="shared" si="17"/>
        <v>0</v>
      </c>
      <c r="BJ18" s="15" t="s">
        <v>753</v>
      </c>
      <c r="BK18" s="15" t="s">
        <v>458</v>
      </c>
      <c r="BL18" s="15" t="s">
        <v>459</v>
      </c>
      <c r="BM18" s="227">
        <f t="shared" si="6"/>
        <v>240839</v>
      </c>
      <c r="BN18" s="228">
        <f t="shared" si="7"/>
        <v>215226.98858695</v>
      </c>
      <c r="BP18" s="229"/>
      <c r="BQ18" s="230">
        <v>240841.26219000001</v>
      </c>
      <c r="BR18" s="229">
        <f t="shared" si="8"/>
        <v>2.2621900000085589</v>
      </c>
    </row>
    <row r="19" spans="1:70" ht="34.5" customHeight="1">
      <c r="A19" s="7" t="s">
        <v>482</v>
      </c>
      <c r="B19" s="7" t="s">
        <v>483</v>
      </c>
      <c r="C19" s="57">
        <v>60</v>
      </c>
      <c r="D19" s="16" t="s">
        <v>484</v>
      </c>
      <c r="E19" s="37">
        <v>4686.72</v>
      </c>
      <c r="F19" s="17">
        <f t="shared" si="0"/>
        <v>468.67200000000003</v>
      </c>
      <c r="G19" s="17">
        <f t="shared" si="1"/>
        <v>89.04768</v>
      </c>
      <c r="H19" s="17">
        <f t="shared" si="2"/>
        <v>5244.4396799999995</v>
      </c>
      <c r="J19" s="7">
        <f t="shared" si="3"/>
        <v>106</v>
      </c>
      <c r="K19" s="7">
        <v>36</v>
      </c>
      <c r="L19" s="7">
        <v>3</v>
      </c>
      <c r="M19" s="7">
        <v>3</v>
      </c>
      <c r="N19" s="7"/>
      <c r="O19" s="7">
        <v>3</v>
      </c>
      <c r="P19" s="7"/>
      <c r="Q19" s="7"/>
      <c r="R19" s="7"/>
      <c r="S19" s="7">
        <v>3</v>
      </c>
      <c r="T19" s="7">
        <v>3</v>
      </c>
      <c r="U19" s="7">
        <v>2</v>
      </c>
      <c r="V19" s="7">
        <v>2</v>
      </c>
      <c r="W19" s="7"/>
      <c r="X19" s="7">
        <v>3</v>
      </c>
      <c r="Y19" s="7">
        <v>3</v>
      </c>
      <c r="Z19" s="7"/>
      <c r="AA19" s="7"/>
      <c r="AB19" s="7"/>
      <c r="AC19" s="214">
        <v>16</v>
      </c>
      <c r="AD19" s="7">
        <v>6</v>
      </c>
      <c r="AE19" s="7">
        <v>6</v>
      </c>
      <c r="AF19" s="7">
        <v>6</v>
      </c>
      <c r="AG19" s="7">
        <v>3</v>
      </c>
      <c r="AH19" s="7">
        <v>6</v>
      </c>
      <c r="AI19" s="7">
        <v>2</v>
      </c>
      <c r="AJ19" s="188"/>
      <c r="AK19" s="18">
        <f t="shared" si="5"/>
        <v>188800</v>
      </c>
      <c r="AL19" s="18">
        <f t="shared" si="18"/>
        <v>15733</v>
      </c>
      <c r="AM19" s="18">
        <f t="shared" si="19"/>
        <v>15733</v>
      </c>
      <c r="AN19" s="18">
        <f t="shared" si="20"/>
        <v>0</v>
      </c>
      <c r="AO19" s="18">
        <f t="shared" si="21"/>
        <v>15733</v>
      </c>
      <c r="AP19" s="18">
        <f t="shared" si="22"/>
        <v>0</v>
      </c>
      <c r="AQ19" s="18">
        <f t="shared" si="23"/>
        <v>0</v>
      </c>
      <c r="AR19" s="18">
        <f t="shared" si="24"/>
        <v>0</v>
      </c>
      <c r="AS19" s="18">
        <f t="shared" si="25"/>
        <v>15733</v>
      </c>
      <c r="AT19" s="18">
        <f t="shared" si="26"/>
        <v>15733</v>
      </c>
      <c r="AU19" s="18">
        <f t="shared" si="27"/>
        <v>10489</v>
      </c>
      <c r="AV19" s="18">
        <f t="shared" si="28"/>
        <v>10489</v>
      </c>
      <c r="AW19" s="18">
        <f t="shared" si="29"/>
        <v>0</v>
      </c>
      <c r="AX19" s="18">
        <f t="shared" si="30"/>
        <v>15733</v>
      </c>
      <c r="AY19" s="18">
        <f t="shared" si="31"/>
        <v>15733</v>
      </c>
      <c r="AZ19" s="18">
        <f t="shared" si="32"/>
        <v>0</v>
      </c>
      <c r="BA19" s="18">
        <f t="shared" si="9"/>
        <v>0</v>
      </c>
      <c r="BB19" s="18">
        <f t="shared" si="10"/>
        <v>0</v>
      </c>
      <c r="BC19" s="18">
        <f t="shared" si="11"/>
        <v>83911</v>
      </c>
      <c r="BD19" s="18">
        <f t="shared" si="12"/>
        <v>31467</v>
      </c>
      <c r="BE19" s="18">
        <f t="shared" si="13"/>
        <v>31467</v>
      </c>
      <c r="BF19" s="18">
        <f t="shared" si="14"/>
        <v>31467</v>
      </c>
      <c r="BG19" s="18">
        <f t="shared" si="15"/>
        <v>15733</v>
      </c>
      <c r="BH19" s="18">
        <f t="shared" si="16"/>
        <v>31467</v>
      </c>
      <c r="BI19" s="18">
        <f t="shared" si="17"/>
        <v>10489</v>
      </c>
      <c r="BJ19" s="15" t="s">
        <v>759</v>
      </c>
      <c r="BK19" s="15" t="s">
        <v>482</v>
      </c>
      <c r="BL19" s="15" t="s">
        <v>483</v>
      </c>
      <c r="BM19" s="227">
        <f t="shared" si="6"/>
        <v>555910</v>
      </c>
      <c r="BN19" s="228">
        <f t="shared" si="7"/>
        <v>496791.77884550003</v>
      </c>
      <c r="BP19" s="229"/>
      <c r="BQ19" s="230">
        <v>555910.60607999994</v>
      </c>
      <c r="BR19" s="229">
        <f t="shared" si="8"/>
        <v>0.60607999993953854</v>
      </c>
    </row>
    <row r="20" spans="1:70" ht="34.5" customHeight="1">
      <c r="A20" s="7" t="s">
        <v>482</v>
      </c>
      <c r="B20" s="7" t="s">
        <v>483</v>
      </c>
      <c r="C20" s="57">
        <v>61</v>
      </c>
      <c r="D20" s="16" t="s">
        <v>485</v>
      </c>
      <c r="E20" s="37">
        <v>6251.3</v>
      </c>
      <c r="F20" s="17">
        <f t="shared" si="0"/>
        <v>625.13000000000011</v>
      </c>
      <c r="G20" s="17">
        <f t="shared" si="1"/>
        <v>118.77470000000002</v>
      </c>
      <c r="H20" s="17">
        <f t="shared" si="2"/>
        <v>6995.2047000000002</v>
      </c>
      <c r="J20" s="7">
        <f t="shared" si="3"/>
        <v>88</v>
      </c>
      <c r="K20" s="7">
        <v>10</v>
      </c>
      <c r="L20" s="7"/>
      <c r="M20" s="7">
        <v>2</v>
      </c>
      <c r="N20" s="7"/>
      <c r="O20" s="7">
        <v>2</v>
      </c>
      <c r="P20" s="7"/>
      <c r="Q20" s="7"/>
      <c r="R20" s="7"/>
      <c r="S20" s="7">
        <v>2</v>
      </c>
      <c r="T20" s="7">
        <v>2</v>
      </c>
      <c r="U20" s="7">
        <v>3</v>
      </c>
      <c r="V20" s="7">
        <v>2</v>
      </c>
      <c r="W20" s="7"/>
      <c r="X20" s="7">
        <v>2</v>
      </c>
      <c r="Y20" s="7">
        <v>2</v>
      </c>
      <c r="Z20" s="214">
        <v>25</v>
      </c>
      <c r="AA20" s="7"/>
      <c r="AB20" s="7"/>
      <c r="AC20" s="214">
        <v>10</v>
      </c>
      <c r="AD20" s="7">
        <v>10</v>
      </c>
      <c r="AE20" s="7">
        <v>3</v>
      </c>
      <c r="AF20" s="7">
        <v>5</v>
      </c>
      <c r="AG20" s="7">
        <v>3</v>
      </c>
      <c r="AH20" s="7">
        <v>5</v>
      </c>
      <c r="AI20" s="7"/>
      <c r="AJ20" s="188"/>
      <c r="AK20" s="18">
        <f t="shared" si="5"/>
        <v>69952</v>
      </c>
      <c r="AL20" s="18">
        <f t="shared" si="18"/>
        <v>0</v>
      </c>
      <c r="AM20" s="18">
        <f t="shared" si="19"/>
        <v>13990</v>
      </c>
      <c r="AN20" s="18">
        <f t="shared" si="20"/>
        <v>0</v>
      </c>
      <c r="AO20" s="18">
        <f t="shared" si="21"/>
        <v>13990</v>
      </c>
      <c r="AP20" s="18">
        <f t="shared" si="22"/>
        <v>0</v>
      </c>
      <c r="AQ20" s="18">
        <f t="shared" si="23"/>
        <v>0</v>
      </c>
      <c r="AR20" s="18">
        <f t="shared" si="24"/>
        <v>0</v>
      </c>
      <c r="AS20" s="18">
        <f t="shared" si="25"/>
        <v>13990</v>
      </c>
      <c r="AT20" s="18">
        <f t="shared" si="26"/>
        <v>13990</v>
      </c>
      <c r="AU20" s="18">
        <f t="shared" si="27"/>
        <v>20986</v>
      </c>
      <c r="AV20" s="18">
        <f t="shared" si="28"/>
        <v>13990</v>
      </c>
      <c r="AW20" s="18">
        <f t="shared" si="29"/>
        <v>0</v>
      </c>
      <c r="AX20" s="18">
        <f t="shared" si="30"/>
        <v>13990</v>
      </c>
      <c r="AY20" s="18">
        <f t="shared" si="31"/>
        <v>13990</v>
      </c>
      <c r="AZ20" s="18">
        <f t="shared" si="32"/>
        <v>174880</v>
      </c>
      <c r="BA20" s="18">
        <f t="shared" si="9"/>
        <v>0</v>
      </c>
      <c r="BB20" s="18">
        <f t="shared" si="10"/>
        <v>0</v>
      </c>
      <c r="BC20" s="18">
        <f t="shared" si="11"/>
        <v>69952</v>
      </c>
      <c r="BD20" s="18">
        <f t="shared" si="12"/>
        <v>69952</v>
      </c>
      <c r="BE20" s="18">
        <f t="shared" si="13"/>
        <v>20986</v>
      </c>
      <c r="BF20" s="18">
        <f t="shared" si="14"/>
        <v>34976</v>
      </c>
      <c r="BG20" s="18">
        <f t="shared" si="15"/>
        <v>20986</v>
      </c>
      <c r="BH20" s="18">
        <f t="shared" si="16"/>
        <v>34976</v>
      </c>
      <c r="BI20" s="18">
        <f t="shared" si="17"/>
        <v>0</v>
      </c>
      <c r="BJ20" s="15" t="s">
        <v>759</v>
      </c>
      <c r="BK20" s="15" t="s">
        <v>482</v>
      </c>
      <c r="BL20" s="15" t="s">
        <v>483</v>
      </c>
      <c r="BM20" s="227">
        <f t="shared" si="6"/>
        <v>615576</v>
      </c>
      <c r="BN20" s="228">
        <f t="shared" si="7"/>
        <v>550112.60105880001</v>
      </c>
      <c r="BP20" s="229"/>
      <c r="BQ20" s="230">
        <v>615578.01360000006</v>
      </c>
      <c r="BR20" s="229">
        <f t="shared" si="8"/>
        <v>2.0136000000638887</v>
      </c>
    </row>
    <row r="21" spans="1:70" ht="45">
      <c r="A21" s="7" t="s">
        <v>486</v>
      </c>
      <c r="B21" s="7" t="s">
        <v>487</v>
      </c>
      <c r="C21" s="57">
        <v>62</v>
      </c>
      <c r="D21" s="16" t="s">
        <v>488</v>
      </c>
      <c r="E21" s="37">
        <v>7886.67</v>
      </c>
      <c r="F21" s="17">
        <f t="shared" si="0"/>
        <v>788.66700000000003</v>
      </c>
      <c r="G21" s="17">
        <f t="shared" si="1"/>
        <v>149.84673000000001</v>
      </c>
      <c r="H21" s="17">
        <f t="shared" si="2"/>
        <v>8825.1837299999988</v>
      </c>
      <c r="J21" s="7">
        <f t="shared" si="3"/>
        <v>12</v>
      </c>
      <c r="K21" s="7"/>
      <c r="L21" s="7"/>
      <c r="M21" s="7"/>
      <c r="N21" s="7"/>
      <c r="O21" s="7">
        <v>3</v>
      </c>
      <c r="P21" s="7"/>
      <c r="Q21" s="7"/>
      <c r="R21" s="7"/>
      <c r="S21" s="7"/>
      <c r="T21" s="7"/>
      <c r="U21" s="7">
        <v>4</v>
      </c>
      <c r="V21" s="7">
        <v>5</v>
      </c>
      <c r="W21" s="7"/>
      <c r="X21" s="7"/>
      <c r="Y21" s="7"/>
      <c r="Z21" s="7"/>
      <c r="AA21" s="7"/>
      <c r="AB21" s="7"/>
      <c r="AD21" s="7"/>
      <c r="AE21" s="7"/>
      <c r="AF21" s="7"/>
      <c r="AG21" s="7"/>
      <c r="AH21" s="7"/>
      <c r="AI21" s="7"/>
      <c r="AJ21" s="188"/>
      <c r="AK21" s="18">
        <f t="shared" si="5"/>
        <v>0</v>
      </c>
      <c r="AL21" s="18">
        <f t="shared" si="18"/>
        <v>0</v>
      </c>
      <c r="AM21" s="18">
        <f t="shared" si="19"/>
        <v>0</v>
      </c>
      <c r="AN21" s="18">
        <f t="shared" si="20"/>
        <v>0</v>
      </c>
      <c r="AO21" s="18">
        <f t="shared" si="21"/>
        <v>26476</v>
      </c>
      <c r="AP21" s="18">
        <f t="shared" si="22"/>
        <v>0</v>
      </c>
      <c r="AQ21" s="18">
        <f t="shared" si="23"/>
        <v>0</v>
      </c>
      <c r="AR21" s="18">
        <f t="shared" si="24"/>
        <v>0</v>
      </c>
      <c r="AS21" s="18">
        <f t="shared" si="25"/>
        <v>0</v>
      </c>
      <c r="AT21" s="18">
        <f t="shared" si="26"/>
        <v>0</v>
      </c>
      <c r="AU21" s="18">
        <f t="shared" si="27"/>
        <v>35301</v>
      </c>
      <c r="AV21" s="18">
        <f t="shared" si="28"/>
        <v>44126</v>
      </c>
      <c r="AW21" s="18">
        <f t="shared" si="29"/>
        <v>0</v>
      </c>
      <c r="AX21" s="18">
        <f t="shared" si="30"/>
        <v>0</v>
      </c>
      <c r="AY21" s="18">
        <f t="shared" si="31"/>
        <v>0</v>
      </c>
      <c r="AZ21" s="18">
        <f t="shared" si="32"/>
        <v>0</v>
      </c>
      <c r="BA21" s="18">
        <f t="shared" si="9"/>
        <v>0</v>
      </c>
      <c r="BB21" s="18">
        <f t="shared" si="10"/>
        <v>0</v>
      </c>
      <c r="BC21" s="18">
        <f t="shared" si="11"/>
        <v>0</v>
      </c>
      <c r="BD21" s="18">
        <f t="shared" si="12"/>
        <v>0</v>
      </c>
      <c r="BE21" s="18">
        <f t="shared" si="13"/>
        <v>0</v>
      </c>
      <c r="BF21" s="18">
        <f t="shared" si="14"/>
        <v>0</v>
      </c>
      <c r="BG21" s="18">
        <f t="shared" si="15"/>
        <v>0</v>
      </c>
      <c r="BH21" s="18">
        <f t="shared" si="16"/>
        <v>0</v>
      </c>
      <c r="BI21" s="18">
        <f t="shared" si="17"/>
        <v>0</v>
      </c>
      <c r="BJ21" s="15" t="s">
        <v>760</v>
      </c>
      <c r="BK21" s="15" t="s">
        <v>486</v>
      </c>
      <c r="BL21" s="15" t="s">
        <v>487</v>
      </c>
      <c r="BM21" s="227">
        <f t="shared" si="6"/>
        <v>105903</v>
      </c>
      <c r="BN21" s="228">
        <f t="shared" si="7"/>
        <v>94640.750760149996</v>
      </c>
      <c r="BP21" s="229"/>
      <c r="BQ21" s="230">
        <v>105902.20475999999</v>
      </c>
      <c r="BR21" s="229">
        <f t="shared" si="8"/>
        <v>-0.79524000000674278</v>
      </c>
    </row>
    <row r="22" spans="1:70" ht="34.5" customHeight="1">
      <c r="A22" s="7" t="s">
        <v>486</v>
      </c>
      <c r="B22" s="7" t="s">
        <v>487</v>
      </c>
      <c r="C22" s="57">
        <v>63</v>
      </c>
      <c r="D22" s="16" t="s">
        <v>489</v>
      </c>
      <c r="E22" s="37">
        <v>8994.5499999999993</v>
      </c>
      <c r="F22" s="17">
        <f t="shared" si="0"/>
        <v>899.45499999999993</v>
      </c>
      <c r="G22" s="17">
        <f t="shared" si="1"/>
        <v>170.89644999999999</v>
      </c>
      <c r="H22" s="17">
        <f t="shared" si="2"/>
        <v>10064.901449999999</v>
      </c>
      <c r="J22" s="7">
        <f t="shared" si="3"/>
        <v>97</v>
      </c>
      <c r="K22" s="7"/>
      <c r="L22" s="7"/>
      <c r="M22" s="7"/>
      <c r="N22" s="7"/>
      <c r="O22" s="7"/>
      <c r="P22" s="7"/>
      <c r="Q22" s="7"/>
      <c r="R22" s="7"/>
      <c r="S22" s="7">
        <v>3</v>
      </c>
      <c r="T22" s="7">
        <v>2</v>
      </c>
      <c r="U22" s="7">
        <v>2</v>
      </c>
      <c r="V22" s="7"/>
      <c r="W22" s="7"/>
      <c r="X22" s="7">
        <v>3</v>
      </c>
      <c r="Y22" s="7">
        <v>3</v>
      </c>
      <c r="Z22" s="7"/>
      <c r="AA22" s="7"/>
      <c r="AB22" s="7"/>
      <c r="AC22" s="214">
        <v>20</v>
      </c>
      <c r="AD22" s="7">
        <v>2</v>
      </c>
      <c r="AE22" s="7">
        <v>10</v>
      </c>
      <c r="AF22" s="214">
        <v>25</v>
      </c>
      <c r="AG22" s="7"/>
      <c r="AH22" s="214">
        <v>25</v>
      </c>
      <c r="AI22" s="7">
        <v>2</v>
      </c>
      <c r="AJ22" s="188"/>
      <c r="AK22" s="18">
        <f t="shared" si="5"/>
        <v>0</v>
      </c>
      <c r="AL22" s="18">
        <f t="shared" si="18"/>
        <v>0</v>
      </c>
      <c r="AM22" s="18">
        <f t="shared" si="19"/>
        <v>0</v>
      </c>
      <c r="AN22" s="18">
        <f t="shared" si="20"/>
        <v>0</v>
      </c>
      <c r="AO22" s="18">
        <f t="shared" si="21"/>
        <v>0</v>
      </c>
      <c r="AP22" s="18">
        <f t="shared" si="22"/>
        <v>0</v>
      </c>
      <c r="AQ22" s="18">
        <f t="shared" si="23"/>
        <v>0</v>
      </c>
      <c r="AR22" s="18">
        <f t="shared" si="24"/>
        <v>0</v>
      </c>
      <c r="AS22" s="18">
        <f t="shared" si="25"/>
        <v>30195</v>
      </c>
      <c r="AT22" s="18">
        <f t="shared" si="26"/>
        <v>20130</v>
      </c>
      <c r="AU22" s="18">
        <f t="shared" si="27"/>
        <v>20130</v>
      </c>
      <c r="AV22" s="18">
        <f t="shared" si="28"/>
        <v>0</v>
      </c>
      <c r="AW22" s="18">
        <f t="shared" si="29"/>
        <v>0</v>
      </c>
      <c r="AX22" s="18">
        <f t="shared" si="30"/>
        <v>30195</v>
      </c>
      <c r="AY22" s="18">
        <f t="shared" si="31"/>
        <v>30195</v>
      </c>
      <c r="AZ22" s="18">
        <f t="shared" si="32"/>
        <v>0</v>
      </c>
      <c r="BA22" s="18">
        <f t="shared" si="9"/>
        <v>0</v>
      </c>
      <c r="BB22" s="18">
        <f t="shared" si="10"/>
        <v>0</v>
      </c>
      <c r="BC22" s="18">
        <f t="shared" si="11"/>
        <v>201298</v>
      </c>
      <c r="BD22" s="18">
        <f t="shared" si="12"/>
        <v>20130</v>
      </c>
      <c r="BE22" s="18">
        <f t="shared" si="13"/>
        <v>100649</v>
      </c>
      <c r="BF22" s="18">
        <f t="shared" si="14"/>
        <v>251623</v>
      </c>
      <c r="BG22" s="18">
        <f t="shared" si="15"/>
        <v>0</v>
      </c>
      <c r="BH22" s="18">
        <f t="shared" si="16"/>
        <v>251623</v>
      </c>
      <c r="BI22" s="18">
        <f t="shared" si="17"/>
        <v>20130</v>
      </c>
      <c r="BJ22" s="15" t="s">
        <v>760</v>
      </c>
      <c r="BK22" s="15" t="s">
        <v>486</v>
      </c>
      <c r="BL22" s="15" t="s">
        <v>487</v>
      </c>
      <c r="BM22" s="227">
        <f t="shared" si="6"/>
        <v>976298</v>
      </c>
      <c r="BN22" s="228">
        <f t="shared" si="7"/>
        <v>872473.63800489996</v>
      </c>
      <c r="BP22" s="229"/>
      <c r="BQ22" s="230">
        <v>976295.44065</v>
      </c>
      <c r="BR22" s="229">
        <f t="shared" si="8"/>
        <v>-2.5593499999959022</v>
      </c>
    </row>
    <row r="23" spans="1:70" ht="34.5" customHeight="1">
      <c r="A23" s="7" t="s">
        <v>490</v>
      </c>
      <c r="B23" s="7" t="s">
        <v>491</v>
      </c>
      <c r="C23" s="57">
        <v>64</v>
      </c>
      <c r="D23" s="16" t="s">
        <v>492</v>
      </c>
      <c r="E23" s="37">
        <v>1038.17</v>
      </c>
      <c r="F23" s="17">
        <f t="shared" si="0"/>
        <v>103.81700000000001</v>
      </c>
      <c r="G23" s="17">
        <f t="shared" si="1"/>
        <v>19.725230000000003</v>
      </c>
      <c r="H23" s="17">
        <f t="shared" si="2"/>
        <v>1161.7122300000001</v>
      </c>
      <c r="J23" s="7">
        <f t="shared" si="3"/>
        <v>125</v>
      </c>
      <c r="K23" s="7">
        <v>30</v>
      </c>
      <c r="L23" s="7">
        <v>4</v>
      </c>
      <c r="M23" s="7">
        <v>4</v>
      </c>
      <c r="N23" s="7"/>
      <c r="O23" s="7">
        <v>4</v>
      </c>
      <c r="P23" s="7">
        <v>4</v>
      </c>
      <c r="Q23" s="7"/>
      <c r="R23" s="7"/>
      <c r="S23" s="7">
        <v>4</v>
      </c>
      <c r="T23" s="7">
        <v>4</v>
      </c>
      <c r="U23" s="7">
        <v>8</v>
      </c>
      <c r="V23" s="7"/>
      <c r="W23" s="7"/>
      <c r="X23" s="7">
        <v>4</v>
      </c>
      <c r="Y23" s="7">
        <v>4</v>
      </c>
      <c r="Z23" s="7">
        <v>12</v>
      </c>
      <c r="AA23" s="7"/>
      <c r="AB23" s="7"/>
      <c r="AC23" s="7"/>
      <c r="AD23" s="7"/>
      <c r="AE23" s="7"/>
      <c r="AF23" s="7">
        <v>20</v>
      </c>
      <c r="AG23" s="7">
        <v>3</v>
      </c>
      <c r="AH23" s="7">
        <v>20</v>
      </c>
      <c r="AI23" s="7"/>
      <c r="AJ23" s="188"/>
      <c r="AK23" s="18">
        <f t="shared" si="5"/>
        <v>34851</v>
      </c>
      <c r="AL23" s="18">
        <f t="shared" si="18"/>
        <v>4647</v>
      </c>
      <c r="AM23" s="18">
        <f t="shared" si="19"/>
        <v>4647</v>
      </c>
      <c r="AN23" s="18">
        <f t="shared" si="20"/>
        <v>0</v>
      </c>
      <c r="AO23" s="18">
        <f t="shared" si="21"/>
        <v>4647</v>
      </c>
      <c r="AP23" s="18">
        <f t="shared" si="22"/>
        <v>4647</v>
      </c>
      <c r="AQ23" s="18">
        <f t="shared" si="23"/>
        <v>0</v>
      </c>
      <c r="AR23" s="18">
        <f t="shared" si="24"/>
        <v>0</v>
      </c>
      <c r="AS23" s="18">
        <f t="shared" si="25"/>
        <v>4647</v>
      </c>
      <c r="AT23" s="18">
        <f t="shared" si="26"/>
        <v>4647</v>
      </c>
      <c r="AU23" s="18">
        <f t="shared" si="27"/>
        <v>9294</v>
      </c>
      <c r="AV23" s="18">
        <f t="shared" si="28"/>
        <v>0</v>
      </c>
      <c r="AW23" s="18">
        <f t="shared" si="29"/>
        <v>0</v>
      </c>
      <c r="AX23" s="18">
        <f t="shared" si="30"/>
        <v>4647</v>
      </c>
      <c r="AY23" s="18">
        <f t="shared" si="31"/>
        <v>4647</v>
      </c>
      <c r="AZ23" s="18">
        <f t="shared" si="32"/>
        <v>13941</v>
      </c>
      <c r="BA23" s="18">
        <f t="shared" si="9"/>
        <v>0</v>
      </c>
      <c r="BB23" s="18">
        <f t="shared" si="10"/>
        <v>0</v>
      </c>
      <c r="BC23" s="18">
        <f t="shared" si="11"/>
        <v>0</v>
      </c>
      <c r="BD23" s="18">
        <f t="shared" si="12"/>
        <v>0</v>
      </c>
      <c r="BE23" s="18">
        <f t="shared" si="13"/>
        <v>0</v>
      </c>
      <c r="BF23" s="18">
        <f t="shared" si="14"/>
        <v>23234</v>
      </c>
      <c r="BG23" s="18">
        <f t="shared" si="15"/>
        <v>3485</v>
      </c>
      <c r="BH23" s="18">
        <f t="shared" si="16"/>
        <v>23234</v>
      </c>
      <c r="BI23" s="18">
        <f t="shared" si="17"/>
        <v>0</v>
      </c>
      <c r="BJ23" s="15" t="s">
        <v>761</v>
      </c>
      <c r="BK23" s="15" t="s">
        <v>490</v>
      </c>
      <c r="BL23" s="15" t="s">
        <v>491</v>
      </c>
      <c r="BM23" s="227">
        <f t="shared" si="6"/>
        <v>145215</v>
      </c>
      <c r="BN23" s="228">
        <f t="shared" si="7"/>
        <v>129772.11808575</v>
      </c>
      <c r="BP23" s="229"/>
      <c r="BQ23" s="230">
        <v>145214.02875000003</v>
      </c>
      <c r="BR23" s="229">
        <f t="shared" si="8"/>
        <v>-0.97124999997322448</v>
      </c>
    </row>
    <row r="24" spans="1:70" ht="34.5" customHeight="1">
      <c r="A24" s="7" t="s">
        <v>490</v>
      </c>
      <c r="B24" s="7" t="s">
        <v>491</v>
      </c>
      <c r="C24" s="57">
        <v>65</v>
      </c>
      <c r="D24" s="16" t="s">
        <v>493</v>
      </c>
      <c r="E24" s="37">
        <v>1282.1600000000001</v>
      </c>
      <c r="F24" s="17">
        <f t="shared" si="0"/>
        <v>128.21600000000001</v>
      </c>
      <c r="G24" s="17">
        <f t="shared" si="1"/>
        <v>24.361040000000003</v>
      </c>
      <c r="H24" s="17">
        <f t="shared" si="2"/>
        <v>1434.7370400000002</v>
      </c>
      <c r="J24" s="7">
        <f t="shared" si="3"/>
        <v>64</v>
      </c>
      <c r="K24" s="7">
        <v>20</v>
      </c>
      <c r="L24" s="7">
        <v>2</v>
      </c>
      <c r="M24" s="7">
        <v>2</v>
      </c>
      <c r="N24" s="7"/>
      <c r="O24" s="7">
        <v>2</v>
      </c>
      <c r="P24" s="7"/>
      <c r="Q24" s="7"/>
      <c r="R24" s="7"/>
      <c r="S24" s="7">
        <v>2</v>
      </c>
      <c r="T24" s="7">
        <v>2</v>
      </c>
      <c r="U24" s="7">
        <v>8</v>
      </c>
      <c r="V24" s="7"/>
      <c r="W24" s="7"/>
      <c r="X24" s="7">
        <v>2</v>
      </c>
      <c r="Y24" s="7">
        <v>2</v>
      </c>
      <c r="Z24" s="7">
        <v>10</v>
      </c>
      <c r="AA24" s="7"/>
      <c r="AB24" s="7"/>
      <c r="AC24" s="7"/>
      <c r="AD24" s="7"/>
      <c r="AE24" s="7"/>
      <c r="AF24" s="7">
        <v>6</v>
      </c>
      <c r="AG24" s="7"/>
      <c r="AH24" s="7">
        <v>6</v>
      </c>
      <c r="AI24" s="7"/>
      <c r="AJ24" s="188"/>
      <c r="AK24" s="18">
        <f t="shared" si="5"/>
        <v>28695</v>
      </c>
      <c r="AL24" s="18">
        <f t="shared" si="18"/>
        <v>2869</v>
      </c>
      <c r="AM24" s="18">
        <f t="shared" si="19"/>
        <v>2869</v>
      </c>
      <c r="AN24" s="18">
        <f t="shared" si="20"/>
        <v>0</v>
      </c>
      <c r="AO24" s="18">
        <f t="shared" si="21"/>
        <v>2869</v>
      </c>
      <c r="AP24" s="18">
        <f t="shared" si="22"/>
        <v>0</v>
      </c>
      <c r="AQ24" s="18">
        <f t="shared" si="23"/>
        <v>0</v>
      </c>
      <c r="AR24" s="18">
        <f t="shared" si="24"/>
        <v>0</v>
      </c>
      <c r="AS24" s="18">
        <f t="shared" si="25"/>
        <v>2869</v>
      </c>
      <c r="AT24" s="18">
        <f t="shared" si="26"/>
        <v>2869</v>
      </c>
      <c r="AU24" s="18">
        <f t="shared" si="27"/>
        <v>11478</v>
      </c>
      <c r="AV24" s="18">
        <f t="shared" si="28"/>
        <v>0</v>
      </c>
      <c r="AW24" s="18">
        <f t="shared" si="29"/>
        <v>0</v>
      </c>
      <c r="AX24" s="18">
        <f t="shared" si="30"/>
        <v>2869</v>
      </c>
      <c r="AY24" s="18">
        <f t="shared" si="31"/>
        <v>2869</v>
      </c>
      <c r="AZ24" s="18">
        <f t="shared" si="32"/>
        <v>14347</v>
      </c>
      <c r="BA24" s="18">
        <f t="shared" si="9"/>
        <v>0</v>
      </c>
      <c r="BB24" s="18">
        <f t="shared" si="10"/>
        <v>0</v>
      </c>
      <c r="BC24" s="18">
        <f t="shared" si="11"/>
        <v>0</v>
      </c>
      <c r="BD24" s="18">
        <f t="shared" si="12"/>
        <v>0</v>
      </c>
      <c r="BE24" s="18">
        <f t="shared" si="13"/>
        <v>0</v>
      </c>
      <c r="BF24" s="18">
        <f t="shared" si="14"/>
        <v>8608</v>
      </c>
      <c r="BG24" s="18">
        <f t="shared" si="15"/>
        <v>0</v>
      </c>
      <c r="BH24" s="18">
        <f t="shared" si="16"/>
        <v>8608</v>
      </c>
      <c r="BI24" s="18">
        <f t="shared" si="17"/>
        <v>0</v>
      </c>
      <c r="BJ24" s="15" t="s">
        <v>761</v>
      </c>
      <c r="BK24" s="15" t="s">
        <v>490</v>
      </c>
      <c r="BL24" s="15" t="s">
        <v>491</v>
      </c>
      <c r="BM24" s="227">
        <f t="shared" si="6"/>
        <v>91819</v>
      </c>
      <c r="BN24" s="228">
        <f t="shared" si="7"/>
        <v>82054.513035950004</v>
      </c>
      <c r="BP24" s="229"/>
      <c r="BQ24" s="230">
        <v>91823.170560000013</v>
      </c>
      <c r="BR24" s="229">
        <f t="shared" si="8"/>
        <v>4.1705600000132108</v>
      </c>
    </row>
    <row r="25" spans="1:70" ht="33.75">
      <c r="A25" s="7" t="s">
        <v>490</v>
      </c>
      <c r="B25" s="7" t="s">
        <v>491</v>
      </c>
      <c r="C25" s="57">
        <v>66</v>
      </c>
      <c r="D25" s="16" t="s">
        <v>494</v>
      </c>
      <c r="E25" s="37">
        <v>1282.1600000000001</v>
      </c>
      <c r="F25" s="17">
        <f t="shared" si="0"/>
        <v>128.21600000000001</v>
      </c>
      <c r="G25" s="17">
        <f t="shared" si="1"/>
        <v>24.361040000000003</v>
      </c>
      <c r="H25" s="17">
        <f t="shared" si="2"/>
        <v>1434.7370400000002</v>
      </c>
      <c r="J25" s="7">
        <f t="shared" si="3"/>
        <v>35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v>8</v>
      </c>
      <c r="V25" s="7"/>
      <c r="W25" s="7"/>
      <c r="X25" s="7"/>
      <c r="Y25" s="7"/>
      <c r="Z25" s="7"/>
      <c r="AA25" s="7"/>
      <c r="AB25" s="7"/>
      <c r="AC25" s="7"/>
      <c r="AD25" s="7"/>
      <c r="AE25" s="7">
        <v>4</v>
      </c>
      <c r="AF25" s="7">
        <v>10</v>
      </c>
      <c r="AG25" s="7"/>
      <c r="AH25" s="7">
        <v>10</v>
      </c>
      <c r="AI25" s="7">
        <v>3</v>
      </c>
      <c r="AK25" s="18">
        <f t="shared" si="5"/>
        <v>0</v>
      </c>
      <c r="AL25" s="18">
        <f t="shared" si="18"/>
        <v>0</v>
      </c>
      <c r="AM25" s="18">
        <f t="shared" si="19"/>
        <v>0</v>
      </c>
      <c r="AN25" s="18">
        <f t="shared" si="20"/>
        <v>0</v>
      </c>
      <c r="AO25" s="18">
        <f t="shared" si="21"/>
        <v>0</v>
      </c>
      <c r="AP25" s="18">
        <f t="shared" si="22"/>
        <v>0</v>
      </c>
      <c r="AQ25" s="18">
        <f t="shared" si="23"/>
        <v>0</v>
      </c>
      <c r="AR25" s="18">
        <f t="shared" si="24"/>
        <v>0</v>
      </c>
      <c r="AS25" s="18">
        <f t="shared" si="25"/>
        <v>0</v>
      </c>
      <c r="AT25" s="18">
        <f t="shared" si="26"/>
        <v>0</v>
      </c>
      <c r="AU25" s="18">
        <f t="shared" si="27"/>
        <v>11478</v>
      </c>
      <c r="AV25" s="18">
        <f t="shared" si="28"/>
        <v>0</v>
      </c>
      <c r="AW25" s="18">
        <f t="shared" si="29"/>
        <v>0</v>
      </c>
      <c r="AX25" s="18">
        <f t="shared" si="30"/>
        <v>0</v>
      </c>
      <c r="AY25" s="18">
        <f t="shared" si="31"/>
        <v>0</v>
      </c>
      <c r="AZ25" s="18">
        <f t="shared" si="32"/>
        <v>0</v>
      </c>
      <c r="BA25" s="18">
        <f t="shared" si="9"/>
        <v>0</v>
      </c>
      <c r="BB25" s="18">
        <f t="shared" si="10"/>
        <v>0</v>
      </c>
      <c r="BC25" s="18">
        <f t="shared" si="11"/>
        <v>0</v>
      </c>
      <c r="BD25" s="18">
        <f t="shared" si="12"/>
        <v>0</v>
      </c>
      <c r="BE25" s="18">
        <f t="shared" si="13"/>
        <v>5739</v>
      </c>
      <c r="BF25" s="18">
        <f t="shared" si="14"/>
        <v>14347</v>
      </c>
      <c r="BG25" s="18">
        <f t="shared" si="15"/>
        <v>0</v>
      </c>
      <c r="BH25" s="18">
        <f t="shared" si="16"/>
        <v>14347</v>
      </c>
      <c r="BI25" s="18">
        <f t="shared" si="17"/>
        <v>4304</v>
      </c>
      <c r="BJ25" s="15" t="s">
        <v>761</v>
      </c>
      <c r="BK25" s="15" t="s">
        <v>490</v>
      </c>
      <c r="BL25" s="15" t="s">
        <v>491</v>
      </c>
      <c r="BM25" s="227">
        <f t="shared" si="6"/>
        <v>50215</v>
      </c>
      <c r="BN25" s="228">
        <f t="shared" si="7"/>
        <v>44874.888335750002</v>
      </c>
      <c r="BP25" s="229"/>
      <c r="BQ25" s="230">
        <v>50215.796400000007</v>
      </c>
      <c r="BR25" s="229">
        <f t="shared" si="8"/>
        <v>0.79640000000654254</v>
      </c>
    </row>
    <row r="26" spans="1:70" ht="33.75">
      <c r="A26" s="7" t="s">
        <v>490</v>
      </c>
      <c r="B26" s="20" t="s">
        <v>491</v>
      </c>
      <c r="C26" s="57">
        <v>67</v>
      </c>
      <c r="D26" s="16" t="s">
        <v>495</v>
      </c>
      <c r="E26" s="38">
        <v>1038.17</v>
      </c>
      <c r="F26" s="17">
        <f t="shared" si="0"/>
        <v>103.81700000000001</v>
      </c>
      <c r="G26" s="17">
        <f t="shared" si="1"/>
        <v>19.725230000000003</v>
      </c>
      <c r="H26" s="17">
        <f t="shared" si="2"/>
        <v>1161.7122300000001</v>
      </c>
      <c r="J26" s="7">
        <f t="shared" si="3"/>
        <v>8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>
        <v>8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K26" s="18">
        <f t="shared" si="5"/>
        <v>0</v>
      </c>
      <c r="AL26" s="18">
        <f t="shared" si="18"/>
        <v>0</v>
      </c>
      <c r="AM26" s="18">
        <f t="shared" si="19"/>
        <v>0</v>
      </c>
      <c r="AN26" s="18">
        <f t="shared" si="20"/>
        <v>0</v>
      </c>
      <c r="AO26" s="18">
        <f t="shared" si="21"/>
        <v>0</v>
      </c>
      <c r="AP26" s="18">
        <f t="shared" si="22"/>
        <v>0</v>
      </c>
      <c r="AQ26" s="18">
        <f t="shared" si="23"/>
        <v>0</v>
      </c>
      <c r="AR26" s="18">
        <f t="shared" si="24"/>
        <v>0</v>
      </c>
      <c r="AS26" s="18">
        <f t="shared" si="25"/>
        <v>0</v>
      </c>
      <c r="AT26" s="18">
        <f t="shared" si="26"/>
        <v>0</v>
      </c>
      <c r="AU26" s="18">
        <f t="shared" si="27"/>
        <v>9294</v>
      </c>
      <c r="AV26" s="18">
        <f t="shared" si="28"/>
        <v>0</v>
      </c>
      <c r="AW26" s="18">
        <f t="shared" si="29"/>
        <v>0</v>
      </c>
      <c r="AX26" s="18">
        <f t="shared" si="30"/>
        <v>0</v>
      </c>
      <c r="AY26" s="18">
        <f t="shared" si="31"/>
        <v>0</v>
      </c>
      <c r="AZ26" s="18">
        <f t="shared" si="32"/>
        <v>0</v>
      </c>
      <c r="BA26" s="18">
        <f t="shared" si="9"/>
        <v>0</v>
      </c>
      <c r="BB26" s="18">
        <f t="shared" si="10"/>
        <v>0</v>
      </c>
      <c r="BC26" s="18">
        <f t="shared" si="11"/>
        <v>0</v>
      </c>
      <c r="BD26" s="18">
        <f t="shared" si="12"/>
        <v>0</v>
      </c>
      <c r="BE26" s="18">
        <f t="shared" si="13"/>
        <v>0</v>
      </c>
      <c r="BF26" s="18">
        <f t="shared" si="14"/>
        <v>0</v>
      </c>
      <c r="BG26" s="18">
        <f t="shared" si="15"/>
        <v>0</v>
      </c>
      <c r="BH26" s="18">
        <f t="shared" si="16"/>
        <v>0</v>
      </c>
      <c r="BI26" s="18">
        <f t="shared" si="17"/>
        <v>0</v>
      </c>
      <c r="BJ26" s="21" t="s">
        <v>761</v>
      </c>
      <c r="BK26" s="15" t="s">
        <v>490</v>
      </c>
      <c r="BL26" s="21" t="s">
        <v>491</v>
      </c>
      <c r="BM26" s="227">
        <f t="shared" si="6"/>
        <v>9294</v>
      </c>
      <c r="BN26" s="228">
        <f t="shared" si="7"/>
        <v>8305.6300346999997</v>
      </c>
      <c r="BP26" s="229"/>
      <c r="BQ26" s="230">
        <v>9293.6978400000007</v>
      </c>
      <c r="BR26" s="229">
        <f t="shared" si="8"/>
        <v>-0.3021599999992759</v>
      </c>
    </row>
    <row r="27" spans="1:70" ht="33.75">
      <c r="A27" s="7" t="s">
        <v>490</v>
      </c>
      <c r="B27" s="20" t="s">
        <v>491</v>
      </c>
      <c r="C27" s="57">
        <v>68</v>
      </c>
      <c r="D27" s="16" t="s">
        <v>496</v>
      </c>
      <c r="E27" s="38">
        <v>1038.17</v>
      </c>
      <c r="F27" s="17">
        <f t="shared" si="0"/>
        <v>103.81700000000001</v>
      </c>
      <c r="G27" s="17">
        <f t="shared" si="1"/>
        <v>19.725230000000003</v>
      </c>
      <c r="H27" s="17">
        <f t="shared" si="2"/>
        <v>1161.7122300000001</v>
      </c>
      <c r="J27" s="7">
        <f t="shared" si="3"/>
        <v>7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>
        <v>2</v>
      </c>
      <c r="V27" s="7"/>
      <c r="W27" s="7"/>
      <c r="X27" s="7"/>
      <c r="Y27" s="7"/>
      <c r="Z27" s="7"/>
      <c r="AA27" s="7"/>
      <c r="AB27" s="7"/>
      <c r="AC27" s="7"/>
      <c r="AD27" s="7"/>
      <c r="AE27" s="7">
        <v>5</v>
      </c>
      <c r="AF27" s="7"/>
      <c r="AG27" s="7"/>
      <c r="AH27" s="7"/>
      <c r="AI27" s="7"/>
      <c r="AK27" s="18">
        <f t="shared" si="5"/>
        <v>0</v>
      </c>
      <c r="AL27" s="18">
        <f t="shared" si="18"/>
        <v>0</v>
      </c>
      <c r="AM27" s="18">
        <f t="shared" si="19"/>
        <v>0</v>
      </c>
      <c r="AN27" s="18">
        <f t="shared" si="20"/>
        <v>0</v>
      </c>
      <c r="AO27" s="18">
        <f t="shared" si="21"/>
        <v>0</v>
      </c>
      <c r="AP27" s="18">
        <f t="shared" si="22"/>
        <v>0</v>
      </c>
      <c r="AQ27" s="18">
        <f t="shared" si="23"/>
        <v>0</v>
      </c>
      <c r="AR27" s="18">
        <f t="shared" si="24"/>
        <v>0</v>
      </c>
      <c r="AS27" s="18">
        <f t="shared" si="25"/>
        <v>0</v>
      </c>
      <c r="AT27" s="18">
        <f t="shared" si="26"/>
        <v>0</v>
      </c>
      <c r="AU27" s="18">
        <f t="shared" si="27"/>
        <v>2323</v>
      </c>
      <c r="AV27" s="18">
        <f t="shared" si="28"/>
        <v>0</v>
      </c>
      <c r="AW27" s="18">
        <f t="shared" si="29"/>
        <v>0</v>
      </c>
      <c r="AX27" s="18">
        <f t="shared" si="30"/>
        <v>0</v>
      </c>
      <c r="AY27" s="18">
        <f t="shared" si="31"/>
        <v>0</v>
      </c>
      <c r="AZ27" s="18">
        <f t="shared" si="32"/>
        <v>0</v>
      </c>
      <c r="BA27" s="18">
        <f t="shared" si="9"/>
        <v>0</v>
      </c>
      <c r="BB27" s="18">
        <f t="shared" si="10"/>
        <v>0</v>
      </c>
      <c r="BC27" s="18">
        <f t="shared" si="11"/>
        <v>0</v>
      </c>
      <c r="BD27" s="18">
        <f t="shared" si="12"/>
        <v>0</v>
      </c>
      <c r="BE27" s="18">
        <f t="shared" si="13"/>
        <v>5809</v>
      </c>
      <c r="BF27" s="18">
        <f t="shared" si="14"/>
        <v>0</v>
      </c>
      <c r="BG27" s="18">
        <f t="shared" si="15"/>
        <v>0</v>
      </c>
      <c r="BH27" s="18">
        <f t="shared" si="16"/>
        <v>0</v>
      </c>
      <c r="BI27" s="18">
        <f t="shared" si="17"/>
        <v>0</v>
      </c>
      <c r="BJ27" s="21" t="s">
        <v>761</v>
      </c>
      <c r="BK27" s="15" t="s">
        <v>490</v>
      </c>
      <c r="BL27" s="21" t="s">
        <v>491</v>
      </c>
      <c r="BM27" s="227">
        <f t="shared" si="6"/>
        <v>8132</v>
      </c>
      <c r="BN27" s="228">
        <f t="shared" si="7"/>
        <v>7267.2028665999997</v>
      </c>
      <c r="BP27" s="229"/>
      <c r="BQ27" s="230">
        <v>8131.9856100000006</v>
      </c>
      <c r="BR27" s="229">
        <f t="shared" si="8"/>
        <v>-1.438999999936641E-2</v>
      </c>
    </row>
    <row r="28" spans="1:70" ht="33.75">
      <c r="A28" s="7" t="s">
        <v>490</v>
      </c>
      <c r="B28" s="20" t="s">
        <v>491</v>
      </c>
      <c r="C28" s="57">
        <v>69</v>
      </c>
      <c r="D28" s="16" t="s">
        <v>497</v>
      </c>
      <c r="E28" s="38">
        <v>1202.02</v>
      </c>
      <c r="F28" s="17">
        <f t="shared" si="0"/>
        <v>120.202</v>
      </c>
      <c r="G28" s="17">
        <f t="shared" si="1"/>
        <v>22.838380000000001</v>
      </c>
      <c r="H28" s="17">
        <f t="shared" si="2"/>
        <v>1345.0603799999999</v>
      </c>
      <c r="J28" s="7">
        <f t="shared" si="3"/>
        <v>98</v>
      </c>
      <c r="K28" s="7">
        <v>30</v>
      </c>
      <c r="L28" s="7">
        <v>10</v>
      </c>
      <c r="M28" s="7"/>
      <c r="N28" s="7"/>
      <c r="O28" s="7">
        <v>8</v>
      </c>
      <c r="P28" s="7">
        <v>8</v>
      </c>
      <c r="Q28" s="7"/>
      <c r="R28" s="7"/>
      <c r="S28" s="7">
        <v>8</v>
      </c>
      <c r="T28" s="7">
        <v>8</v>
      </c>
      <c r="U28" s="7">
        <v>8</v>
      </c>
      <c r="V28" s="7"/>
      <c r="W28" s="7">
        <v>3</v>
      </c>
      <c r="X28" s="7">
        <v>2</v>
      </c>
      <c r="Y28" s="7">
        <v>4</v>
      </c>
      <c r="Z28" s="7"/>
      <c r="AA28" s="7"/>
      <c r="AB28" s="7"/>
      <c r="AC28" s="7"/>
      <c r="AD28" s="7"/>
      <c r="AE28" s="7">
        <v>7</v>
      </c>
      <c r="AF28" s="7"/>
      <c r="AG28" s="7">
        <v>2</v>
      </c>
      <c r="AH28" s="7"/>
      <c r="AI28" s="7"/>
      <c r="AK28" s="18">
        <f t="shared" si="5"/>
        <v>40352</v>
      </c>
      <c r="AL28" s="18">
        <f t="shared" si="18"/>
        <v>13451</v>
      </c>
      <c r="AM28" s="18">
        <f t="shared" si="19"/>
        <v>0</v>
      </c>
      <c r="AN28" s="18">
        <f t="shared" si="20"/>
        <v>0</v>
      </c>
      <c r="AO28" s="18">
        <f t="shared" si="21"/>
        <v>10760</v>
      </c>
      <c r="AP28" s="18">
        <f t="shared" si="22"/>
        <v>10760</v>
      </c>
      <c r="AQ28" s="18">
        <f t="shared" si="23"/>
        <v>0</v>
      </c>
      <c r="AR28" s="18">
        <f t="shared" si="24"/>
        <v>0</v>
      </c>
      <c r="AS28" s="18">
        <f t="shared" si="25"/>
        <v>10760</v>
      </c>
      <c r="AT28" s="18">
        <f t="shared" si="26"/>
        <v>10760</v>
      </c>
      <c r="AU28" s="18">
        <f t="shared" si="27"/>
        <v>10760</v>
      </c>
      <c r="AV28" s="18">
        <f t="shared" si="28"/>
        <v>0</v>
      </c>
      <c r="AW28" s="18">
        <f t="shared" si="29"/>
        <v>4035</v>
      </c>
      <c r="AX28" s="18">
        <f t="shared" si="30"/>
        <v>2690</v>
      </c>
      <c r="AY28" s="18">
        <f t="shared" si="31"/>
        <v>5380</v>
      </c>
      <c r="AZ28" s="18">
        <f t="shared" si="32"/>
        <v>0</v>
      </c>
      <c r="BA28" s="18">
        <f t="shared" si="9"/>
        <v>0</v>
      </c>
      <c r="BB28" s="18">
        <f t="shared" si="10"/>
        <v>0</v>
      </c>
      <c r="BC28" s="18">
        <f t="shared" si="11"/>
        <v>0</v>
      </c>
      <c r="BD28" s="18">
        <f t="shared" si="12"/>
        <v>0</v>
      </c>
      <c r="BE28" s="18">
        <f t="shared" si="13"/>
        <v>9415</v>
      </c>
      <c r="BF28" s="18">
        <f t="shared" si="14"/>
        <v>0</v>
      </c>
      <c r="BG28" s="18">
        <f t="shared" si="15"/>
        <v>2690</v>
      </c>
      <c r="BH28" s="18">
        <f t="shared" si="16"/>
        <v>0</v>
      </c>
      <c r="BI28" s="18">
        <f t="shared" si="17"/>
        <v>0</v>
      </c>
      <c r="BJ28" s="21" t="s">
        <v>761</v>
      </c>
      <c r="BK28" s="15" t="s">
        <v>490</v>
      </c>
      <c r="BL28" s="21" t="s">
        <v>491</v>
      </c>
      <c r="BM28" s="227">
        <f t="shared" si="6"/>
        <v>131813</v>
      </c>
      <c r="BN28" s="228">
        <f t="shared" si="7"/>
        <v>117795.35310565001</v>
      </c>
      <c r="BP28" s="229"/>
      <c r="BQ28" s="230">
        <v>131815.91723999998</v>
      </c>
      <c r="BR28" s="229">
        <f t="shared" si="8"/>
        <v>2.9172399999806657</v>
      </c>
    </row>
    <row r="29" spans="1:70" ht="34.5" customHeight="1">
      <c r="A29" s="7" t="s">
        <v>490</v>
      </c>
      <c r="B29" s="20" t="s">
        <v>491</v>
      </c>
      <c r="C29" s="57">
        <v>70</v>
      </c>
      <c r="D29" s="16" t="s">
        <v>498</v>
      </c>
      <c r="E29" s="38">
        <v>1282.1600000000001</v>
      </c>
      <c r="F29" s="17">
        <f t="shared" si="0"/>
        <v>128.21600000000001</v>
      </c>
      <c r="G29" s="17">
        <f t="shared" si="1"/>
        <v>24.361040000000003</v>
      </c>
      <c r="H29" s="17">
        <f t="shared" si="2"/>
        <v>1434.7370400000002</v>
      </c>
      <c r="J29" s="7">
        <f t="shared" si="3"/>
        <v>77</v>
      </c>
      <c r="K29" s="7">
        <v>20</v>
      </c>
      <c r="L29" s="7">
        <v>5</v>
      </c>
      <c r="M29" s="7"/>
      <c r="N29" s="7"/>
      <c r="O29" s="7">
        <v>8</v>
      </c>
      <c r="P29" s="7">
        <v>8</v>
      </c>
      <c r="Q29" s="7"/>
      <c r="R29" s="7"/>
      <c r="S29" s="7">
        <v>8</v>
      </c>
      <c r="T29" s="7"/>
      <c r="U29" s="7">
        <v>8</v>
      </c>
      <c r="V29" s="7"/>
      <c r="W29" s="7">
        <v>3</v>
      </c>
      <c r="X29" s="7">
        <v>2</v>
      </c>
      <c r="Y29" s="7">
        <v>4</v>
      </c>
      <c r="Z29" s="7"/>
      <c r="AA29" s="7"/>
      <c r="AB29" s="7"/>
      <c r="AC29" s="7"/>
      <c r="AD29" s="7"/>
      <c r="AE29" s="214">
        <v>6</v>
      </c>
      <c r="AF29" s="7">
        <v>3</v>
      </c>
      <c r="AG29" s="7">
        <v>2</v>
      </c>
      <c r="AH29" s="214"/>
      <c r="AI29" s="7"/>
      <c r="AK29" s="18">
        <f t="shared" si="5"/>
        <v>28695</v>
      </c>
      <c r="AL29" s="18">
        <f t="shared" si="18"/>
        <v>7174</v>
      </c>
      <c r="AM29" s="18">
        <f t="shared" si="19"/>
        <v>0</v>
      </c>
      <c r="AN29" s="18">
        <f t="shared" si="20"/>
        <v>0</v>
      </c>
      <c r="AO29" s="18">
        <f t="shared" si="21"/>
        <v>11478</v>
      </c>
      <c r="AP29" s="18">
        <f t="shared" si="22"/>
        <v>11478</v>
      </c>
      <c r="AQ29" s="18">
        <f t="shared" si="23"/>
        <v>0</v>
      </c>
      <c r="AR29" s="18">
        <f t="shared" si="24"/>
        <v>0</v>
      </c>
      <c r="AS29" s="18">
        <f t="shared" si="25"/>
        <v>11478</v>
      </c>
      <c r="AT29" s="18">
        <f t="shared" si="26"/>
        <v>0</v>
      </c>
      <c r="AU29" s="18">
        <f t="shared" si="27"/>
        <v>11478</v>
      </c>
      <c r="AV29" s="18">
        <f t="shared" si="28"/>
        <v>0</v>
      </c>
      <c r="AW29" s="18">
        <f t="shared" si="29"/>
        <v>4304</v>
      </c>
      <c r="AX29" s="18">
        <f t="shared" si="30"/>
        <v>2869</v>
      </c>
      <c r="AY29" s="18">
        <f t="shared" si="31"/>
        <v>5739</v>
      </c>
      <c r="AZ29" s="18">
        <f t="shared" si="32"/>
        <v>0</v>
      </c>
      <c r="BA29" s="18">
        <f t="shared" si="9"/>
        <v>0</v>
      </c>
      <c r="BB29" s="18">
        <f t="shared" si="10"/>
        <v>0</v>
      </c>
      <c r="BC29" s="18">
        <f t="shared" si="11"/>
        <v>0</v>
      </c>
      <c r="BD29" s="18">
        <f t="shared" si="12"/>
        <v>0</v>
      </c>
      <c r="BE29" s="18">
        <f t="shared" si="13"/>
        <v>8608</v>
      </c>
      <c r="BF29" s="18">
        <f t="shared" si="14"/>
        <v>4304</v>
      </c>
      <c r="BG29" s="18">
        <f t="shared" si="15"/>
        <v>2869</v>
      </c>
      <c r="BH29" s="18">
        <f t="shared" si="16"/>
        <v>0</v>
      </c>
      <c r="BI29" s="18">
        <f t="shared" si="17"/>
        <v>0</v>
      </c>
      <c r="BJ29" s="21" t="s">
        <v>761</v>
      </c>
      <c r="BK29" s="15" t="s">
        <v>490</v>
      </c>
      <c r="BL29" s="21" t="s">
        <v>491</v>
      </c>
      <c r="BM29" s="227">
        <f t="shared" si="6"/>
        <v>110474</v>
      </c>
      <c r="BN29" s="228">
        <f t="shared" si="7"/>
        <v>98725.647993699997</v>
      </c>
      <c r="BP29" s="229"/>
      <c r="BQ29" s="230">
        <v>110474.75208000002</v>
      </c>
      <c r="BR29" s="229">
        <f t="shared" si="8"/>
        <v>0.75208000002021436</v>
      </c>
    </row>
    <row r="30" spans="1:70" ht="34.5" customHeight="1">
      <c r="A30" s="7" t="s">
        <v>499</v>
      </c>
      <c r="B30" s="15" t="s">
        <v>500</v>
      </c>
      <c r="C30" s="57">
        <v>72</v>
      </c>
      <c r="D30" s="16" t="s">
        <v>501</v>
      </c>
      <c r="E30" s="38">
        <v>1123.44</v>
      </c>
      <c r="F30" s="17">
        <f t="shared" si="0"/>
        <v>112.34400000000001</v>
      </c>
      <c r="G30" s="17">
        <f t="shared" si="1"/>
        <v>21.345360000000003</v>
      </c>
      <c r="H30" s="17">
        <f t="shared" si="2"/>
        <v>1257.1293600000001</v>
      </c>
      <c r="J30" s="7">
        <f t="shared" si="3"/>
        <v>131</v>
      </c>
      <c r="K30" s="7">
        <v>20</v>
      </c>
      <c r="L30" s="7">
        <v>4</v>
      </c>
      <c r="M30" s="7">
        <v>8</v>
      </c>
      <c r="N30" s="7"/>
      <c r="O30" s="7"/>
      <c r="P30" s="7"/>
      <c r="Q30" s="7"/>
      <c r="R30" s="7"/>
      <c r="S30" s="7">
        <v>8</v>
      </c>
      <c r="T30" s="7">
        <v>3</v>
      </c>
      <c r="U30" s="7">
        <v>2</v>
      </c>
      <c r="V30" s="7">
        <v>10</v>
      </c>
      <c r="W30" s="7"/>
      <c r="X30" s="7">
        <v>4</v>
      </c>
      <c r="Y30" s="7">
        <v>4</v>
      </c>
      <c r="Z30" s="7">
        <v>15</v>
      </c>
      <c r="AA30" s="7"/>
      <c r="AB30" s="7"/>
      <c r="AC30" s="7"/>
      <c r="AD30" s="7">
        <v>10</v>
      </c>
      <c r="AE30" s="7">
        <v>5</v>
      </c>
      <c r="AF30" s="7">
        <v>15</v>
      </c>
      <c r="AG30" s="7">
        <v>5</v>
      </c>
      <c r="AH30" s="7">
        <v>15</v>
      </c>
      <c r="AI30" s="7">
        <v>3</v>
      </c>
      <c r="AK30" s="18">
        <f t="shared" si="5"/>
        <v>25143</v>
      </c>
      <c r="AL30" s="18">
        <f t="shared" si="18"/>
        <v>5029</v>
      </c>
      <c r="AM30" s="18">
        <f t="shared" si="19"/>
        <v>10057</v>
      </c>
      <c r="AN30" s="18">
        <f t="shared" si="20"/>
        <v>0</v>
      </c>
      <c r="AO30" s="18">
        <f t="shared" si="21"/>
        <v>0</v>
      </c>
      <c r="AP30" s="18">
        <f t="shared" si="22"/>
        <v>0</v>
      </c>
      <c r="AQ30" s="18">
        <f t="shared" si="23"/>
        <v>0</v>
      </c>
      <c r="AR30" s="18">
        <f t="shared" si="24"/>
        <v>0</v>
      </c>
      <c r="AS30" s="18">
        <f t="shared" si="25"/>
        <v>10057</v>
      </c>
      <c r="AT30" s="18">
        <f t="shared" si="26"/>
        <v>3771</v>
      </c>
      <c r="AU30" s="18">
        <f t="shared" si="27"/>
        <v>2514</v>
      </c>
      <c r="AV30" s="18">
        <f t="shared" si="28"/>
        <v>12571</v>
      </c>
      <c r="AW30" s="18">
        <f t="shared" si="29"/>
        <v>0</v>
      </c>
      <c r="AX30" s="18">
        <f t="shared" si="30"/>
        <v>5029</v>
      </c>
      <c r="AY30" s="18">
        <f t="shared" si="31"/>
        <v>5029</v>
      </c>
      <c r="AZ30" s="18">
        <f t="shared" si="32"/>
        <v>18857</v>
      </c>
      <c r="BA30" s="18">
        <f t="shared" si="9"/>
        <v>0</v>
      </c>
      <c r="BB30" s="18">
        <f t="shared" si="10"/>
        <v>0</v>
      </c>
      <c r="BC30" s="18">
        <f t="shared" si="11"/>
        <v>0</v>
      </c>
      <c r="BD30" s="18">
        <f t="shared" si="12"/>
        <v>12571</v>
      </c>
      <c r="BE30" s="18">
        <f t="shared" si="13"/>
        <v>6286</v>
      </c>
      <c r="BF30" s="18">
        <f t="shared" si="14"/>
        <v>18857</v>
      </c>
      <c r="BG30" s="18">
        <f t="shared" si="15"/>
        <v>6286</v>
      </c>
      <c r="BH30" s="18">
        <f t="shared" si="16"/>
        <v>18857</v>
      </c>
      <c r="BI30" s="18">
        <f t="shared" si="17"/>
        <v>3771</v>
      </c>
      <c r="BJ30" s="15" t="s">
        <v>786</v>
      </c>
      <c r="BK30" s="15" t="s">
        <v>499</v>
      </c>
      <c r="BL30" s="15" t="s">
        <v>500</v>
      </c>
      <c r="BM30" s="227">
        <f t="shared" si="6"/>
        <v>164685</v>
      </c>
      <c r="BN30" s="228">
        <f t="shared" si="7"/>
        <v>147171.58190925</v>
      </c>
      <c r="BP30" s="229"/>
      <c r="BQ30" s="230">
        <v>164683.94615999999</v>
      </c>
      <c r="BR30" s="229">
        <f t="shared" si="8"/>
        <v>-1.0538400000077672</v>
      </c>
    </row>
    <row r="31" spans="1:70" ht="34.5" customHeight="1">
      <c r="A31" s="7" t="s">
        <v>499</v>
      </c>
      <c r="B31" s="15" t="s">
        <v>500</v>
      </c>
      <c r="C31" s="57">
        <v>73</v>
      </c>
      <c r="D31" s="16" t="s">
        <v>502</v>
      </c>
      <c r="E31" s="38">
        <v>1026.56</v>
      </c>
      <c r="F31" s="17">
        <f t="shared" si="0"/>
        <v>102.65600000000001</v>
      </c>
      <c r="G31" s="17">
        <f t="shared" si="1"/>
        <v>19.504640000000002</v>
      </c>
      <c r="H31" s="17">
        <f t="shared" si="2"/>
        <v>1148.72064</v>
      </c>
      <c r="J31" s="7">
        <f t="shared" si="3"/>
        <v>28</v>
      </c>
      <c r="K31" s="7">
        <v>15</v>
      </c>
      <c r="L31" s="7"/>
      <c r="M31" s="7"/>
      <c r="N31" s="7"/>
      <c r="O31" s="7"/>
      <c r="P31" s="7"/>
      <c r="Q31" s="7"/>
      <c r="R31" s="7"/>
      <c r="S31" s="7"/>
      <c r="T31" s="7"/>
      <c r="U31" s="7">
        <v>8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>
        <v>5</v>
      </c>
      <c r="AI31" s="7"/>
      <c r="AK31" s="18">
        <f t="shared" si="5"/>
        <v>17231</v>
      </c>
      <c r="AL31" s="18">
        <f t="shared" si="18"/>
        <v>0</v>
      </c>
      <c r="AM31" s="18">
        <f t="shared" si="19"/>
        <v>0</v>
      </c>
      <c r="AN31" s="18">
        <f t="shared" si="20"/>
        <v>0</v>
      </c>
      <c r="AO31" s="18">
        <f t="shared" si="21"/>
        <v>0</v>
      </c>
      <c r="AP31" s="18">
        <f t="shared" si="22"/>
        <v>0</v>
      </c>
      <c r="AQ31" s="18">
        <f t="shared" si="23"/>
        <v>0</v>
      </c>
      <c r="AR31" s="18">
        <f t="shared" si="24"/>
        <v>0</v>
      </c>
      <c r="AS31" s="18">
        <f t="shared" si="25"/>
        <v>0</v>
      </c>
      <c r="AT31" s="18">
        <f t="shared" si="26"/>
        <v>0</v>
      </c>
      <c r="AU31" s="18">
        <f t="shared" si="27"/>
        <v>9190</v>
      </c>
      <c r="AV31" s="18">
        <f t="shared" si="28"/>
        <v>0</v>
      </c>
      <c r="AW31" s="18">
        <f t="shared" si="29"/>
        <v>0</v>
      </c>
      <c r="AX31" s="18">
        <f t="shared" si="30"/>
        <v>0</v>
      </c>
      <c r="AY31" s="18">
        <f t="shared" si="31"/>
        <v>0</v>
      </c>
      <c r="AZ31" s="18">
        <f t="shared" si="32"/>
        <v>0</v>
      </c>
      <c r="BA31" s="18">
        <f t="shared" si="9"/>
        <v>0</v>
      </c>
      <c r="BB31" s="18">
        <f t="shared" si="10"/>
        <v>0</v>
      </c>
      <c r="BC31" s="18">
        <f t="shared" si="11"/>
        <v>0</v>
      </c>
      <c r="BD31" s="18">
        <f t="shared" si="12"/>
        <v>0</v>
      </c>
      <c r="BE31" s="18">
        <f t="shared" si="13"/>
        <v>0</v>
      </c>
      <c r="BF31" s="18">
        <f t="shared" si="14"/>
        <v>0</v>
      </c>
      <c r="BG31" s="18">
        <f t="shared" si="15"/>
        <v>0</v>
      </c>
      <c r="BH31" s="18">
        <f t="shared" si="16"/>
        <v>5744</v>
      </c>
      <c r="BI31" s="18">
        <f t="shared" si="17"/>
        <v>0</v>
      </c>
      <c r="BJ31" s="15" t="s">
        <v>786</v>
      </c>
      <c r="BK31" s="15" t="s">
        <v>499</v>
      </c>
      <c r="BL31" s="15" t="s">
        <v>500</v>
      </c>
      <c r="BM31" s="227">
        <f t="shared" si="6"/>
        <v>32165</v>
      </c>
      <c r="BN31" s="228">
        <f t="shared" si="7"/>
        <v>28744.414683250001</v>
      </c>
      <c r="BP31" s="229"/>
      <c r="BQ31" s="230">
        <v>32164.177920000002</v>
      </c>
      <c r="BR31" s="229">
        <f t="shared" si="8"/>
        <v>-0.82207999999809545</v>
      </c>
    </row>
    <row r="32" spans="1:70" ht="34.5" customHeight="1">
      <c r="A32" s="7" t="s">
        <v>503</v>
      </c>
      <c r="B32" s="19" t="s">
        <v>504</v>
      </c>
      <c r="C32" s="57">
        <v>75</v>
      </c>
      <c r="D32" s="16" t="s">
        <v>505</v>
      </c>
      <c r="E32" s="38">
        <v>538.59</v>
      </c>
      <c r="F32" s="17">
        <f t="shared" si="0"/>
        <v>53.859000000000009</v>
      </c>
      <c r="G32" s="17">
        <f t="shared" si="1"/>
        <v>10.233210000000001</v>
      </c>
      <c r="H32" s="17">
        <f t="shared" si="2"/>
        <v>602.68221000000005</v>
      </c>
      <c r="J32" s="7">
        <f t="shared" si="3"/>
        <v>91</v>
      </c>
      <c r="K32" s="7">
        <v>10</v>
      </c>
      <c r="L32" s="7"/>
      <c r="M32" s="7">
        <v>8</v>
      </c>
      <c r="N32" s="7"/>
      <c r="O32" s="7">
        <v>8</v>
      </c>
      <c r="P32" s="7">
        <v>5</v>
      </c>
      <c r="Q32" s="7"/>
      <c r="R32" s="7"/>
      <c r="S32" s="214">
        <v>8</v>
      </c>
      <c r="T32" s="7">
        <v>5</v>
      </c>
      <c r="U32" s="7"/>
      <c r="V32" s="7">
        <v>10</v>
      </c>
      <c r="W32" s="7"/>
      <c r="X32" s="7">
        <v>4</v>
      </c>
      <c r="Y32" s="7">
        <v>4</v>
      </c>
      <c r="Z32" s="7">
        <v>8</v>
      </c>
      <c r="AA32" s="7"/>
      <c r="AB32" s="7"/>
      <c r="AC32" s="7">
        <v>6</v>
      </c>
      <c r="AD32" s="7">
        <v>10</v>
      </c>
      <c r="AE32" s="7">
        <v>2</v>
      </c>
      <c r="AF32" s="7"/>
      <c r="AG32" s="7">
        <v>3</v>
      </c>
      <c r="AH32" s="7"/>
      <c r="AI32" s="7"/>
      <c r="AK32" s="18">
        <f t="shared" si="5"/>
        <v>6027</v>
      </c>
      <c r="AL32" s="18">
        <f t="shared" si="18"/>
        <v>0</v>
      </c>
      <c r="AM32" s="18">
        <f t="shared" si="19"/>
        <v>4821</v>
      </c>
      <c r="AN32" s="18">
        <f t="shared" si="20"/>
        <v>0</v>
      </c>
      <c r="AO32" s="18">
        <f t="shared" si="21"/>
        <v>4821</v>
      </c>
      <c r="AP32" s="18">
        <f t="shared" si="22"/>
        <v>3013</v>
      </c>
      <c r="AQ32" s="18">
        <f t="shared" si="23"/>
        <v>0</v>
      </c>
      <c r="AR32" s="18">
        <f t="shared" si="24"/>
        <v>0</v>
      </c>
      <c r="AS32" s="18">
        <f t="shared" si="25"/>
        <v>4821</v>
      </c>
      <c r="AT32" s="18">
        <f t="shared" si="26"/>
        <v>3013</v>
      </c>
      <c r="AU32" s="18">
        <f t="shared" si="27"/>
        <v>0</v>
      </c>
      <c r="AV32" s="18">
        <f t="shared" si="28"/>
        <v>6027</v>
      </c>
      <c r="AW32" s="18">
        <f t="shared" si="29"/>
        <v>0</v>
      </c>
      <c r="AX32" s="18">
        <f t="shared" si="30"/>
        <v>2411</v>
      </c>
      <c r="AY32" s="18">
        <f t="shared" si="31"/>
        <v>2411</v>
      </c>
      <c r="AZ32" s="18">
        <f t="shared" si="32"/>
        <v>4821</v>
      </c>
      <c r="BA32" s="18">
        <f t="shared" si="9"/>
        <v>0</v>
      </c>
      <c r="BB32" s="18">
        <f t="shared" si="10"/>
        <v>0</v>
      </c>
      <c r="BC32" s="18">
        <f t="shared" si="11"/>
        <v>3616</v>
      </c>
      <c r="BD32" s="18">
        <f t="shared" si="12"/>
        <v>6027</v>
      </c>
      <c r="BE32" s="18">
        <f t="shared" si="13"/>
        <v>1205</v>
      </c>
      <c r="BF32" s="18">
        <f t="shared" si="14"/>
        <v>0</v>
      </c>
      <c r="BG32" s="18">
        <f t="shared" si="15"/>
        <v>1808</v>
      </c>
      <c r="BH32" s="18">
        <f t="shared" si="16"/>
        <v>0</v>
      </c>
      <c r="BI32" s="18">
        <f t="shared" si="17"/>
        <v>0</v>
      </c>
      <c r="BJ32" s="19" t="s">
        <v>762</v>
      </c>
      <c r="BK32" s="15" t="s">
        <v>503</v>
      </c>
      <c r="BL32" s="19" t="s">
        <v>504</v>
      </c>
      <c r="BM32" s="227">
        <f t="shared" si="6"/>
        <v>54842</v>
      </c>
      <c r="BN32" s="228">
        <f t="shared" si="7"/>
        <v>49009.830252100001</v>
      </c>
      <c r="BP32" s="229"/>
      <c r="BQ32" s="230">
        <v>54844.081109999999</v>
      </c>
      <c r="BR32" s="229">
        <f t="shared" si="8"/>
        <v>2.0811099999991711</v>
      </c>
    </row>
    <row r="33" spans="1:70" ht="34.5" customHeight="1">
      <c r="A33" s="7" t="s">
        <v>503</v>
      </c>
      <c r="B33" s="19" t="s">
        <v>504</v>
      </c>
      <c r="C33" s="57">
        <v>76</v>
      </c>
      <c r="D33" s="16" t="s">
        <v>506</v>
      </c>
      <c r="E33" s="38">
        <v>225.73</v>
      </c>
      <c r="F33" s="17">
        <f t="shared" si="0"/>
        <v>22.573</v>
      </c>
      <c r="G33" s="17">
        <f t="shared" si="1"/>
        <v>4.2888700000000002</v>
      </c>
      <c r="H33" s="17">
        <f t="shared" si="2"/>
        <v>252.59187</v>
      </c>
      <c r="J33" s="7">
        <f t="shared" si="3"/>
        <v>102</v>
      </c>
      <c r="K33" s="7">
        <v>30</v>
      </c>
      <c r="L33" s="7">
        <v>8</v>
      </c>
      <c r="M33" s="7">
        <v>2</v>
      </c>
      <c r="N33" s="7"/>
      <c r="O33" s="7">
        <v>2</v>
      </c>
      <c r="P33" s="7"/>
      <c r="Q33" s="7"/>
      <c r="R33" s="7"/>
      <c r="S33" s="7">
        <v>2</v>
      </c>
      <c r="T33" s="7">
        <v>2</v>
      </c>
      <c r="U33" s="7">
        <v>5</v>
      </c>
      <c r="V33" s="7"/>
      <c r="W33" s="7"/>
      <c r="X33" s="7">
        <v>2</v>
      </c>
      <c r="Y33" s="7">
        <v>2</v>
      </c>
      <c r="Z33" s="7"/>
      <c r="AA33" s="7"/>
      <c r="AB33" s="7"/>
      <c r="AC33" s="7"/>
      <c r="AD33" s="7">
        <v>10</v>
      </c>
      <c r="AE33" s="7">
        <v>7</v>
      </c>
      <c r="AF33" s="7">
        <v>8</v>
      </c>
      <c r="AG33" s="7">
        <v>10</v>
      </c>
      <c r="AH33" s="7">
        <v>8</v>
      </c>
      <c r="AI33" s="7">
        <v>4</v>
      </c>
      <c r="AK33" s="18">
        <f t="shared" si="5"/>
        <v>7578</v>
      </c>
      <c r="AL33" s="18">
        <f t="shared" si="18"/>
        <v>2021</v>
      </c>
      <c r="AM33" s="18">
        <f t="shared" si="19"/>
        <v>505</v>
      </c>
      <c r="AN33" s="18">
        <f t="shared" si="20"/>
        <v>0</v>
      </c>
      <c r="AO33" s="18">
        <f t="shared" si="21"/>
        <v>505</v>
      </c>
      <c r="AP33" s="18">
        <f t="shared" si="22"/>
        <v>0</v>
      </c>
      <c r="AQ33" s="18">
        <f t="shared" si="23"/>
        <v>0</v>
      </c>
      <c r="AR33" s="18">
        <f t="shared" si="24"/>
        <v>0</v>
      </c>
      <c r="AS33" s="18">
        <f t="shared" si="25"/>
        <v>505</v>
      </c>
      <c r="AT33" s="18">
        <f t="shared" si="26"/>
        <v>505</v>
      </c>
      <c r="AU33" s="18">
        <f t="shared" si="27"/>
        <v>1263</v>
      </c>
      <c r="AV33" s="18">
        <f t="shared" si="28"/>
        <v>0</v>
      </c>
      <c r="AW33" s="18">
        <f t="shared" si="29"/>
        <v>0</v>
      </c>
      <c r="AX33" s="18">
        <f t="shared" si="30"/>
        <v>505</v>
      </c>
      <c r="AY33" s="18">
        <f t="shared" si="31"/>
        <v>505</v>
      </c>
      <c r="AZ33" s="18">
        <f t="shared" si="32"/>
        <v>0</v>
      </c>
      <c r="BA33" s="18">
        <f t="shared" si="9"/>
        <v>0</v>
      </c>
      <c r="BB33" s="18">
        <f t="shared" si="10"/>
        <v>0</v>
      </c>
      <c r="BC33" s="18">
        <f t="shared" si="11"/>
        <v>0</v>
      </c>
      <c r="BD33" s="18">
        <f t="shared" si="12"/>
        <v>2526</v>
      </c>
      <c r="BE33" s="18">
        <f t="shared" si="13"/>
        <v>1768</v>
      </c>
      <c r="BF33" s="18">
        <f t="shared" si="14"/>
        <v>2021</v>
      </c>
      <c r="BG33" s="18">
        <f t="shared" si="15"/>
        <v>2526</v>
      </c>
      <c r="BH33" s="18">
        <f t="shared" si="16"/>
        <v>2021</v>
      </c>
      <c r="BI33" s="18">
        <f t="shared" si="17"/>
        <v>1010</v>
      </c>
      <c r="BJ33" s="19" t="s">
        <v>762</v>
      </c>
      <c r="BK33" s="15" t="s">
        <v>503</v>
      </c>
      <c r="BL33" s="19" t="s">
        <v>504</v>
      </c>
      <c r="BM33" s="227">
        <f t="shared" si="6"/>
        <v>25764</v>
      </c>
      <c r="BN33" s="228">
        <f t="shared" si="7"/>
        <v>23024.128708200002</v>
      </c>
      <c r="BP33" s="229"/>
      <c r="BQ33" s="230">
        <v>25764.370740000006</v>
      </c>
      <c r="BR33" s="229">
        <f t="shared" si="8"/>
        <v>0.37074000000575325</v>
      </c>
    </row>
    <row r="34" spans="1:70" ht="56.25">
      <c r="A34" s="7" t="s">
        <v>503</v>
      </c>
      <c r="B34" s="19" t="s">
        <v>504</v>
      </c>
      <c r="C34" s="57">
        <v>77</v>
      </c>
      <c r="D34" s="16" t="s">
        <v>507</v>
      </c>
      <c r="E34" s="38">
        <v>225.73</v>
      </c>
      <c r="F34" s="17">
        <f t="shared" ref="F34:F67" si="33">+E34*10%</f>
        <v>22.573</v>
      </c>
      <c r="G34" s="17">
        <f t="shared" ref="G34:G67" si="34">+F34*19%</f>
        <v>4.2888700000000002</v>
      </c>
      <c r="H34" s="17">
        <f t="shared" ref="H34:H67" si="35">+E34+F34+G34</f>
        <v>252.59187</v>
      </c>
      <c r="J34" s="7">
        <f t="shared" si="3"/>
        <v>93</v>
      </c>
      <c r="K34" s="7">
        <v>30</v>
      </c>
      <c r="L34" s="7">
        <v>8</v>
      </c>
      <c r="M34" s="7">
        <v>8</v>
      </c>
      <c r="N34" s="7"/>
      <c r="O34" s="7">
        <v>8</v>
      </c>
      <c r="P34" s="7"/>
      <c r="Q34" s="7"/>
      <c r="R34" s="7"/>
      <c r="S34" s="214">
        <v>8</v>
      </c>
      <c r="T34" s="7">
        <v>4</v>
      </c>
      <c r="U34" s="7">
        <v>3</v>
      </c>
      <c r="V34" s="7"/>
      <c r="W34" s="7"/>
      <c r="X34" s="7"/>
      <c r="Y34" s="7">
        <v>4</v>
      </c>
      <c r="Z34" s="7"/>
      <c r="AA34" s="7"/>
      <c r="AB34" s="7"/>
      <c r="AC34" s="7"/>
      <c r="AD34" s="7"/>
      <c r="AE34" s="7"/>
      <c r="AF34" s="7"/>
      <c r="AG34" s="214">
        <v>10</v>
      </c>
      <c r="AH34" s="7">
        <v>10</v>
      </c>
      <c r="AI34" s="7"/>
      <c r="AK34" s="18">
        <f t="shared" si="5"/>
        <v>7578</v>
      </c>
      <c r="AL34" s="18">
        <f t="shared" si="18"/>
        <v>2021</v>
      </c>
      <c r="AM34" s="18">
        <f t="shared" si="19"/>
        <v>2021</v>
      </c>
      <c r="AN34" s="18">
        <f t="shared" si="20"/>
        <v>0</v>
      </c>
      <c r="AO34" s="18">
        <f t="shared" si="21"/>
        <v>2021</v>
      </c>
      <c r="AP34" s="18">
        <f t="shared" si="22"/>
        <v>0</v>
      </c>
      <c r="AQ34" s="18">
        <f t="shared" si="23"/>
        <v>0</v>
      </c>
      <c r="AR34" s="18">
        <f t="shared" si="24"/>
        <v>0</v>
      </c>
      <c r="AS34" s="18">
        <f t="shared" si="25"/>
        <v>2021</v>
      </c>
      <c r="AT34" s="18">
        <f t="shared" si="26"/>
        <v>1010</v>
      </c>
      <c r="AU34" s="18">
        <f t="shared" si="27"/>
        <v>758</v>
      </c>
      <c r="AV34" s="18">
        <f t="shared" si="28"/>
        <v>0</v>
      </c>
      <c r="AW34" s="18">
        <f t="shared" si="29"/>
        <v>0</v>
      </c>
      <c r="AX34" s="18">
        <f t="shared" si="30"/>
        <v>0</v>
      </c>
      <c r="AY34" s="18">
        <f t="shared" si="31"/>
        <v>1010</v>
      </c>
      <c r="AZ34" s="18">
        <f t="shared" si="32"/>
        <v>0</v>
      </c>
      <c r="BA34" s="18">
        <f t="shared" si="9"/>
        <v>0</v>
      </c>
      <c r="BB34" s="18">
        <f t="shared" si="10"/>
        <v>0</v>
      </c>
      <c r="BC34" s="18">
        <f t="shared" si="11"/>
        <v>0</v>
      </c>
      <c r="BD34" s="18">
        <f t="shared" si="12"/>
        <v>0</v>
      </c>
      <c r="BE34" s="18">
        <f t="shared" si="13"/>
        <v>0</v>
      </c>
      <c r="BF34" s="18">
        <f t="shared" si="14"/>
        <v>0</v>
      </c>
      <c r="BG34" s="18">
        <f t="shared" si="15"/>
        <v>2526</v>
      </c>
      <c r="BH34" s="18">
        <f t="shared" si="16"/>
        <v>2526</v>
      </c>
      <c r="BI34" s="18">
        <f t="shared" si="17"/>
        <v>0</v>
      </c>
      <c r="BJ34" s="19" t="s">
        <v>762</v>
      </c>
      <c r="BK34" s="15" t="s">
        <v>503</v>
      </c>
      <c r="BL34" s="19" t="s">
        <v>504</v>
      </c>
      <c r="BM34" s="227">
        <f t="shared" si="6"/>
        <v>23492</v>
      </c>
      <c r="BN34" s="228">
        <f t="shared" si="7"/>
        <v>20993.744434600001</v>
      </c>
      <c r="BP34" s="229"/>
      <c r="BQ34" s="230">
        <v>23491.04391</v>
      </c>
      <c r="BR34" s="229">
        <f t="shared" si="8"/>
        <v>-0.95608999999967637</v>
      </c>
    </row>
    <row r="35" spans="1:70" ht="56.25">
      <c r="A35" s="7" t="s">
        <v>503</v>
      </c>
      <c r="B35" s="19" t="s">
        <v>504</v>
      </c>
      <c r="C35" s="57">
        <v>78</v>
      </c>
      <c r="D35" s="22" t="s">
        <v>508</v>
      </c>
      <c r="E35" s="38">
        <v>189.21</v>
      </c>
      <c r="F35" s="17">
        <f t="shared" si="33"/>
        <v>18.921000000000003</v>
      </c>
      <c r="G35" s="17">
        <f t="shared" si="34"/>
        <v>3.5949900000000006</v>
      </c>
      <c r="H35" s="17">
        <f t="shared" si="35"/>
        <v>211.72599</v>
      </c>
      <c r="J35" s="7">
        <f t="shared" si="3"/>
        <v>84</v>
      </c>
      <c r="K35" s="7">
        <v>20</v>
      </c>
      <c r="L35" s="7">
        <v>8</v>
      </c>
      <c r="M35" s="7">
        <v>8</v>
      </c>
      <c r="N35" s="7"/>
      <c r="O35" s="7">
        <v>8</v>
      </c>
      <c r="P35" s="7"/>
      <c r="Q35" s="7"/>
      <c r="R35" s="7"/>
      <c r="S35" s="7">
        <v>8</v>
      </c>
      <c r="T35" s="7">
        <v>4</v>
      </c>
      <c r="U35" s="7"/>
      <c r="V35" s="7"/>
      <c r="W35" s="7"/>
      <c r="X35" s="7">
        <v>4</v>
      </c>
      <c r="Y35" s="7">
        <v>4</v>
      </c>
      <c r="Z35" s="7"/>
      <c r="AA35" s="7"/>
      <c r="AB35" s="7"/>
      <c r="AC35" s="7"/>
      <c r="AD35" s="7">
        <v>10</v>
      </c>
      <c r="AE35" s="7">
        <v>2</v>
      </c>
      <c r="AF35" s="7"/>
      <c r="AG35" s="7">
        <v>5</v>
      </c>
      <c r="AH35" s="7"/>
      <c r="AI35" s="7">
        <v>3</v>
      </c>
      <c r="AK35" s="18">
        <f t="shared" si="5"/>
        <v>4235</v>
      </c>
      <c r="AL35" s="18">
        <f t="shared" si="18"/>
        <v>1694</v>
      </c>
      <c r="AM35" s="18">
        <f t="shared" si="19"/>
        <v>1694</v>
      </c>
      <c r="AN35" s="18">
        <f t="shared" si="20"/>
        <v>0</v>
      </c>
      <c r="AO35" s="18">
        <f t="shared" si="21"/>
        <v>1694</v>
      </c>
      <c r="AP35" s="18">
        <f t="shared" si="22"/>
        <v>0</v>
      </c>
      <c r="AQ35" s="18">
        <f t="shared" si="23"/>
        <v>0</v>
      </c>
      <c r="AR35" s="18">
        <f t="shared" si="24"/>
        <v>0</v>
      </c>
      <c r="AS35" s="18">
        <f t="shared" si="25"/>
        <v>1694</v>
      </c>
      <c r="AT35" s="18">
        <f t="shared" si="26"/>
        <v>847</v>
      </c>
      <c r="AU35" s="18">
        <f t="shared" si="27"/>
        <v>0</v>
      </c>
      <c r="AV35" s="18">
        <f t="shared" si="28"/>
        <v>0</v>
      </c>
      <c r="AW35" s="18">
        <f t="shared" si="29"/>
        <v>0</v>
      </c>
      <c r="AX35" s="18">
        <f t="shared" si="30"/>
        <v>847</v>
      </c>
      <c r="AY35" s="18">
        <f t="shared" si="31"/>
        <v>847</v>
      </c>
      <c r="AZ35" s="18">
        <f t="shared" si="32"/>
        <v>0</v>
      </c>
      <c r="BA35" s="18">
        <f t="shared" si="9"/>
        <v>0</v>
      </c>
      <c r="BB35" s="18">
        <f t="shared" si="10"/>
        <v>0</v>
      </c>
      <c r="BC35" s="18">
        <f t="shared" si="11"/>
        <v>0</v>
      </c>
      <c r="BD35" s="18">
        <f t="shared" si="12"/>
        <v>2117</v>
      </c>
      <c r="BE35" s="18">
        <f t="shared" si="13"/>
        <v>423</v>
      </c>
      <c r="BF35" s="18">
        <f t="shared" si="14"/>
        <v>0</v>
      </c>
      <c r="BG35" s="18">
        <f t="shared" si="15"/>
        <v>1059</v>
      </c>
      <c r="BH35" s="18">
        <f t="shared" si="16"/>
        <v>0</v>
      </c>
      <c r="BI35" s="18">
        <f t="shared" si="17"/>
        <v>635</v>
      </c>
      <c r="BJ35" s="19" t="s">
        <v>762</v>
      </c>
      <c r="BK35" s="15" t="s">
        <v>503</v>
      </c>
      <c r="BL35" s="19" t="s">
        <v>504</v>
      </c>
      <c r="BM35" s="227">
        <f t="shared" si="6"/>
        <v>17786</v>
      </c>
      <c r="BN35" s="228">
        <f t="shared" si="7"/>
        <v>15894.548719300001</v>
      </c>
      <c r="BP35" s="229"/>
      <c r="BQ35" s="230">
        <v>17784.98316</v>
      </c>
      <c r="BR35" s="229">
        <f t="shared" si="8"/>
        <v>-1.0168400000002293</v>
      </c>
    </row>
    <row r="36" spans="1:70" ht="56.25">
      <c r="A36" s="7" t="s">
        <v>503</v>
      </c>
      <c r="B36" s="19" t="s">
        <v>504</v>
      </c>
      <c r="C36" s="57">
        <v>79</v>
      </c>
      <c r="D36" s="22" t="s">
        <v>509</v>
      </c>
      <c r="E36" s="38">
        <v>173.44</v>
      </c>
      <c r="F36" s="17">
        <f t="shared" si="33"/>
        <v>17.344000000000001</v>
      </c>
      <c r="G36" s="17">
        <f t="shared" si="34"/>
        <v>3.2953600000000001</v>
      </c>
      <c r="H36" s="17">
        <f t="shared" si="35"/>
        <v>194.07935999999998</v>
      </c>
      <c r="J36" s="7">
        <f t="shared" si="3"/>
        <v>23</v>
      </c>
      <c r="K36" s="7"/>
      <c r="L36" s="7">
        <v>2</v>
      </c>
      <c r="M36" s="7">
        <v>2</v>
      </c>
      <c r="N36" s="7"/>
      <c r="O36" s="7">
        <v>2</v>
      </c>
      <c r="P36" s="7"/>
      <c r="Q36" s="7"/>
      <c r="R36" s="7"/>
      <c r="S36" s="7">
        <v>2</v>
      </c>
      <c r="T36" s="7">
        <v>2</v>
      </c>
      <c r="U36" s="7">
        <v>7</v>
      </c>
      <c r="V36" s="7"/>
      <c r="W36" s="7"/>
      <c r="X36" s="7">
        <v>2</v>
      </c>
      <c r="Y36" s="7">
        <v>2</v>
      </c>
      <c r="Z36" s="7"/>
      <c r="AA36" s="7"/>
      <c r="AB36" s="7"/>
      <c r="AC36" s="7"/>
      <c r="AD36" s="7"/>
      <c r="AE36" s="7">
        <v>2</v>
      </c>
      <c r="AF36" s="7"/>
      <c r="AG36" s="7"/>
      <c r="AH36" s="7"/>
      <c r="AI36" s="7"/>
      <c r="AK36" s="18">
        <f t="shared" si="5"/>
        <v>0</v>
      </c>
      <c r="AL36" s="18">
        <f t="shared" si="18"/>
        <v>388</v>
      </c>
      <c r="AM36" s="18">
        <f t="shared" si="19"/>
        <v>388</v>
      </c>
      <c r="AN36" s="18">
        <f t="shared" si="20"/>
        <v>0</v>
      </c>
      <c r="AO36" s="18">
        <f t="shared" si="21"/>
        <v>388</v>
      </c>
      <c r="AP36" s="18">
        <f t="shared" si="22"/>
        <v>0</v>
      </c>
      <c r="AQ36" s="18">
        <f t="shared" si="23"/>
        <v>0</v>
      </c>
      <c r="AR36" s="18">
        <f t="shared" si="24"/>
        <v>0</v>
      </c>
      <c r="AS36" s="18">
        <f t="shared" si="25"/>
        <v>388</v>
      </c>
      <c r="AT36" s="18">
        <f t="shared" si="26"/>
        <v>388</v>
      </c>
      <c r="AU36" s="18">
        <f t="shared" si="27"/>
        <v>1359</v>
      </c>
      <c r="AV36" s="18">
        <f t="shared" si="28"/>
        <v>0</v>
      </c>
      <c r="AW36" s="18">
        <f t="shared" si="29"/>
        <v>0</v>
      </c>
      <c r="AX36" s="18">
        <f t="shared" si="30"/>
        <v>388</v>
      </c>
      <c r="AY36" s="18">
        <f t="shared" si="31"/>
        <v>388</v>
      </c>
      <c r="AZ36" s="18">
        <f t="shared" si="32"/>
        <v>0</v>
      </c>
      <c r="BA36" s="18">
        <f t="shared" si="9"/>
        <v>0</v>
      </c>
      <c r="BB36" s="18">
        <f t="shared" si="10"/>
        <v>0</v>
      </c>
      <c r="BC36" s="18">
        <f t="shared" si="11"/>
        <v>0</v>
      </c>
      <c r="BD36" s="18">
        <f t="shared" si="12"/>
        <v>0</v>
      </c>
      <c r="BE36" s="18">
        <f t="shared" si="13"/>
        <v>388</v>
      </c>
      <c r="BF36" s="18">
        <f t="shared" si="14"/>
        <v>0</v>
      </c>
      <c r="BG36" s="18">
        <f t="shared" si="15"/>
        <v>0</v>
      </c>
      <c r="BH36" s="18">
        <f t="shared" si="16"/>
        <v>0</v>
      </c>
      <c r="BI36" s="18">
        <f t="shared" si="17"/>
        <v>0</v>
      </c>
      <c r="BJ36" s="19" t="s">
        <v>762</v>
      </c>
      <c r="BK36" s="15" t="s">
        <v>503</v>
      </c>
      <c r="BL36" s="19" t="s">
        <v>504</v>
      </c>
      <c r="BM36" s="227">
        <f t="shared" si="6"/>
        <v>4463</v>
      </c>
      <c r="BN36" s="228">
        <f t="shared" si="7"/>
        <v>3988.38248815</v>
      </c>
      <c r="BP36" s="229"/>
      <c r="BQ36" s="230">
        <v>4463.82528</v>
      </c>
      <c r="BR36" s="229">
        <f t="shared" si="8"/>
        <v>0.82528000000002066</v>
      </c>
    </row>
    <row r="37" spans="1:70" ht="33.75">
      <c r="A37" s="7" t="s">
        <v>510</v>
      </c>
      <c r="B37" s="15" t="s">
        <v>511</v>
      </c>
      <c r="C37" s="57">
        <v>82</v>
      </c>
      <c r="D37" s="16" t="s">
        <v>512</v>
      </c>
      <c r="E37" s="38">
        <v>1696.06</v>
      </c>
      <c r="F37" s="17">
        <f t="shared" si="33"/>
        <v>169.60599999999999</v>
      </c>
      <c r="G37" s="17">
        <f t="shared" si="34"/>
        <v>32.225139999999996</v>
      </c>
      <c r="H37" s="17">
        <f t="shared" si="35"/>
        <v>1897.89114</v>
      </c>
      <c r="J37" s="7">
        <f t="shared" si="3"/>
        <v>81</v>
      </c>
      <c r="K37" s="7">
        <v>20</v>
      </c>
      <c r="L37" s="7">
        <v>8</v>
      </c>
      <c r="M37" s="7"/>
      <c r="N37" s="7"/>
      <c r="O37" s="7">
        <v>8</v>
      </c>
      <c r="P37" s="7"/>
      <c r="Q37" s="7"/>
      <c r="R37" s="7"/>
      <c r="S37" s="7">
        <v>4</v>
      </c>
      <c r="T37" s="7">
        <v>8</v>
      </c>
      <c r="U37" s="7"/>
      <c r="V37" s="7">
        <v>2</v>
      </c>
      <c r="W37" s="7"/>
      <c r="X37" s="7">
        <v>2</v>
      </c>
      <c r="Y37" s="7">
        <v>4</v>
      </c>
      <c r="Z37" s="7">
        <v>5</v>
      </c>
      <c r="AA37" s="7"/>
      <c r="AB37" s="7"/>
      <c r="AC37" s="7"/>
      <c r="AD37" s="7"/>
      <c r="AE37" s="7">
        <v>6</v>
      </c>
      <c r="AF37" s="7">
        <v>5</v>
      </c>
      <c r="AG37" s="7">
        <v>2</v>
      </c>
      <c r="AH37" s="7">
        <v>5</v>
      </c>
      <c r="AI37" s="7">
        <v>2</v>
      </c>
      <c r="AK37" s="18">
        <f t="shared" si="5"/>
        <v>37958</v>
      </c>
      <c r="AL37" s="18">
        <f t="shared" si="18"/>
        <v>15183</v>
      </c>
      <c r="AM37" s="18">
        <f t="shared" si="19"/>
        <v>0</v>
      </c>
      <c r="AN37" s="18">
        <f t="shared" si="20"/>
        <v>0</v>
      </c>
      <c r="AO37" s="18">
        <f t="shared" si="21"/>
        <v>15183</v>
      </c>
      <c r="AP37" s="18">
        <f t="shared" si="22"/>
        <v>0</v>
      </c>
      <c r="AQ37" s="18">
        <f t="shared" si="23"/>
        <v>0</v>
      </c>
      <c r="AR37" s="18">
        <f t="shared" si="24"/>
        <v>0</v>
      </c>
      <c r="AS37" s="18">
        <f t="shared" si="25"/>
        <v>7592</v>
      </c>
      <c r="AT37" s="18">
        <f t="shared" si="26"/>
        <v>15183</v>
      </c>
      <c r="AU37" s="18">
        <f t="shared" si="27"/>
        <v>0</v>
      </c>
      <c r="AV37" s="18">
        <f t="shared" si="28"/>
        <v>3796</v>
      </c>
      <c r="AW37" s="18">
        <f t="shared" si="29"/>
        <v>0</v>
      </c>
      <c r="AX37" s="18">
        <f t="shared" si="30"/>
        <v>3796</v>
      </c>
      <c r="AY37" s="18">
        <f t="shared" si="31"/>
        <v>7592</v>
      </c>
      <c r="AZ37" s="18">
        <f t="shared" si="32"/>
        <v>9489</v>
      </c>
      <c r="BA37" s="18">
        <f t="shared" si="9"/>
        <v>0</v>
      </c>
      <c r="BB37" s="18">
        <f t="shared" si="10"/>
        <v>0</v>
      </c>
      <c r="BC37" s="18">
        <f t="shared" si="11"/>
        <v>0</v>
      </c>
      <c r="BD37" s="18">
        <f t="shared" si="12"/>
        <v>0</v>
      </c>
      <c r="BE37" s="18">
        <f t="shared" si="13"/>
        <v>11387</v>
      </c>
      <c r="BF37" s="18">
        <f t="shared" si="14"/>
        <v>9489</v>
      </c>
      <c r="BG37" s="18">
        <f t="shared" si="15"/>
        <v>3796</v>
      </c>
      <c r="BH37" s="18">
        <f t="shared" si="16"/>
        <v>9489</v>
      </c>
      <c r="BI37" s="18">
        <f t="shared" si="17"/>
        <v>3796</v>
      </c>
      <c r="BJ37" s="15" t="s">
        <v>763</v>
      </c>
      <c r="BK37" s="15" t="s">
        <v>510</v>
      </c>
      <c r="BL37" s="15" t="s">
        <v>511</v>
      </c>
      <c r="BM37" s="227">
        <f t="shared" si="6"/>
        <v>153729</v>
      </c>
      <c r="BN37" s="228">
        <f t="shared" si="7"/>
        <v>137380.69718145</v>
      </c>
      <c r="BP37" s="229"/>
      <c r="BQ37" s="230">
        <v>153729.18234000003</v>
      </c>
      <c r="BR37" s="229">
        <f t="shared" si="8"/>
        <v>0.18234000002848916</v>
      </c>
    </row>
    <row r="38" spans="1:70" ht="33.75">
      <c r="A38" s="7" t="s">
        <v>510</v>
      </c>
      <c r="B38" s="15" t="s">
        <v>511</v>
      </c>
      <c r="C38" s="57">
        <v>83</v>
      </c>
      <c r="D38" s="16" t="s">
        <v>513</v>
      </c>
      <c r="E38" s="38">
        <v>1809.13</v>
      </c>
      <c r="F38" s="17">
        <f t="shared" si="33"/>
        <v>180.91300000000001</v>
      </c>
      <c r="G38" s="17">
        <f t="shared" si="34"/>
        <v>34.373470000000005</v>
      </c>
      <c r="H38" s="17">
        <f t="shared" si="35"/>
        <v>2024.4164700000001</v>
      </c>
      <c r="J38" s="7">
        <f t="shared" si="3"/>
        <v>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>
        <v>2</v>
      </c>
      <c r="AA38" s="7"/>
      <c r="AB38" s="7"/>
      <c r="AC38" s="7"/>
      <c r="AD38" s="7"/>
      <c r="AE38" s="7"/>
      <c r="AF38" s="7"/>
      <c r="AG38" s="7"/>
      <c r="AH38" s="7"/>
      <c r="AI38" s="7"/>
      <c r="AK38" s="18">
        <f t="shared" si="5"/>
        <v>0</v>
      </c>
      <c r="AL38" s="18">
        <f t="shared" si="18"/>
        <v>0</v>
      </c>
      <c r="AM38" s="18">
        <f t="shared" si="19"/>
        <v>0</v>
      </c>
      <c r="AN38" s="18">
        <f t="shared" si="20"/>
        <v>0</v>
      </c>
      <c r="AO38" s="18">
        <f t="shared" si="21"/>
        <v>0</v>
      </c>
      <c r="AP38" s="18">
        <f t="shared" si="22"/>
        <v>0</v>
      </c>
      <c r="AQ38" s="18">
        <f t="shared" si="23"/>
        <v>0</v>
      </c>
      <c r="AR38" s="18">
        <f t="shared" si="24"/>
        <v>0</v>
      </c>
      <c r="AS38" s="18">
        <f t="shared" si="25"/>
        <v>0</v>
      </c>
      <c r="AT38" s="18">
        <f t="shared" si="26"/>
        <v>0</v>
      </c>
      <c r="AU38" s="18">
        <f t="shared" si="27"/>
        <v>0</v>
      </c>
      <c r="AV38" s="18">
        <f t="shared" si="28"/>
        <v>0</v>
      </c>
      <c r="AW38" s="18">
        <f t="shared" si="29"/>
        <v>0</v>
      </c>
      <c r="AX38" s="18">
        <f t="shared" si="30"/>
        <v>0</v>
      </c>
      <c r="AY38" s="18">
        <f t="shared" si="31"/>
        <v>0</v>
      </c>
      <c r="AZ38" s="18">
        <f t="shared" si="32"/>
        <v>4049</v>
      </c>
      <c r="BA38" s="18">
        <f t="shared" si="9"/>
        <v>0</v>
      </c>
      <c r="BB38" s="18">
        <f t="shared" si="10"/>
        <v>0</v>
      </c>
      <c r="BC38" s="18">
        <f t="shared" si="11"/>
        <v>0</v>
      </c>
      <c r="BD38" s="18">
        <f t="shared" si="12"/>
        <v>0</v>
      </c>
      <c r="BE38" s="18">
        <f t="shared" si="13"/>
        <v>0</v>
      </c>
      <c r="BF38" s="18">
        <f t="shared" si="14"/>
        <v>0</v>
      </c>
      <c r="BG38" s="18">
        <f t="shared" si="15"/>
        <v>0</v>
      </c>
      <c r="BH38" s="18">
        <f t="shared" si="16"/>
        <v>0</v>
      </c>
      <c r="BI38" s="18">
        <f t="shared" si="17"/>
        <v>0</v>
      </c>
      <c r="BJ38" s="15" t="s">
        <v>763</v>
      </c>
      <c r="BK38" s="15" t="s">
        <v>510</v>
      </c>
      <c r="BL38" s="15" t="s">
        <v>511</v>
      </c>
      <c r="BM38" s="227">
        <f t="shared" si="6"/>
        <v>4049</v>
      </c>
      <c r="BN38" s="228">
        <f t="shared" si="7"/>
        <v>3618.4092974499999</v>
      </c>
      <c r="BP38" s="229"/>
      <c r="BQ38" s="230">
        <v>4048.8329400000002</v>
      </c>
      <c r="BR38" s="229">
        <f t="shared" si="8"/>
        <v>-0.16705999999976484</v>
      </c>
    </row>
    <row r="39" spans="1:70" ht="33.75">
      <c r="A39" s="7" t="s">
        <v>510</v>
      </c>
      <c r="B39" s="15" t="s">
        <v>511</v>
      </c>
      <c r="C39" s="57">
        <v>84</v>
      </c>
      <c r="D39" s="16" t="s">
        <v>514</v>
      </c>
      <c r="E39" s="38">
        <v>2171.7800000000002</v>
      </c>
      <c r="F39" s="17">
        <f t="shared" si="33"/>
        <v>217.17800000000003</v>
      </c>
      <c r="G39" s="17">
        <f t="shared" si="34"/>
        <v>41.263820000000003</v>
      </c>
      <c r="H39" s="17">
        <f t="shared" si="35"/>
        <v>2430.2218200000002</v>
      </c>
      <c r="J39" s="7">
        <f t="shared" si="3"/>
        <v>26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>
        <v>10</v>
      </c>
      <c r="AE39" s="7">
        <v>6</v>
      </c>
      <c r="AF39" s="7">
        <v>5</v>
      </c>
      <c r="AG39" s="7"/>
      <c r="AH39" s="7">
        <v>5</v>
      </c>
      <c r="AI39" s="7"/>
      <c r="AK39" s="18">
        <f t="shared" si="5"/>
        <v>0</v>
      </c>
      <c r="AL39" s="18">
        <f t="shared" si="18"/>
        <v>0</v>
      </c>
      <c r="AM39" s="18">
        <f t="shared" si="19"/>
        <v>0</v>
      </c>
      <c r="AN39" s="18">
        <f t="shared" si="20"/>
        <v>0</v>
      </c>
      <c r="AO39" s="18">
        <f t="shared" si="21"/>
        <v>0</v>
      </c>
      <c r="AP39" s="18">
        <f t="shared" si="22"/>
        <v>0</v>
      </c>
      <c r="AQ39" s="18">
        <f t="shared" si="23"/>
        <v>0</v>
      </c>
      <c r="AR39" s="18">
        <f t="shared" si="24"/>
        <v>0</v>
      </c>
      <c r="AS39" s="18">
        <f t="shared" si="25"/>
        <v>0</v>
      </c>
      <c r="AT39" s="18">
        <f t="shared" si="26"/>
        <v>0</v>
      </c>
      <c r="AU39" s="18">
        <f t="shared" si="27"/>
        <v>0</v>
      </c>
      <c r="AV39" s="18">
        <f t="shared" si="28"/>
        <v>0</v>
      </c>
      <c r="AW39" s="18">
        <f t="shared" si="29"/>
        <v>0</v>
      </c>
      <c r="AX39" s="18">
        <f t="shared" si="30"/>
        <v>0</v>
      </c>
      <c r="AY39" s="18">
        <f t="shared" si="31"/>
        <v>0</v>
      </c>
      <c r="AZ39" s="18">
        <f t="shared" si="32"/>
        <v>0</v>
      </c>
      <c r="BA39" s="18">
        <f t="shared" si="9"/>
        <v>0</v>
      </c>
      <c r="BB39" s="18">
        <f t="shared" si="10"/>
        <v>0</v>
      </c>
      <c r="BC39" s="18">
        <f t="shared" si="11"/>
        <v>0</v>
      </c>
      <c r="BD39" s="18">
        <f t="shared" si="12"/>
        <v>24302</v>
      </c>
      <c r="BE39" s="18">
        <f t="shared" si="13"/>
        <v>14581</v>
      </c>
      <c r="BF39" s="18">
        <f t="shared" si="14"/>
        <v>12151</v>
      </c>
      <c r="BG39" s="18">
        <f t="shared" si="15"/>
        <v>0</v>
      </c>
      <c r="BH39" s="18">
        <f t="shared" si="16"/>
        <v>12151</v>
      </c>
      <c r="BI39" s="18">
        <f t="shared" si="17"/>
        <v>0</v>
      </c>
      <c r="BJ39" s="15" t="s">
        <v>763</v>
      </c>
      <c r="BK39" s="15" t="s">
        <v>510</v>
      </c>
      <c r="BL39" s="15" t="s">
        <v>511</v>
      </c>
      <c r="BM39" s="227">
        <f t="shared" si="6"/>
        <v>63185</v>
      </c>
      <c r="BN39" s="228">
        <f t="shared" si="7"/>
        <v>56465.594334250003</v>
      </c>
      <c r="BP39" s="229"/>
      <c r="BQ39" s="230">
        <v>63185.767320000006</v>
      </c>
      <c r="BR39" s="229">
        <f t="shared" si="8"/>
        <v>0.76732000000629341</v>
      </c>
    </row>
    <row r="40" spans="1:70" ht="33.75">
      <c r="A40" s="7" t="s">
        <v>510</v>
      </c>
      <c r="B40" s="15" t="s">
        <v>511</v>
      </c>
      <c r="C40" s="57">
        <v>85</v>
      </c>
      <c r="D40" s="16" t="s">
        <v>515</v>
      </c>
      <c r="E40" s="38">
        <v>2171.7800000000002</v>
      </c>
      <c r="F40" s="17">
        <f t="shared" si="33"/>
        <v>217.17800000000003</v>
      </c>
      <c r="G40" s="17">
        <f t="shared" si="34"/>
        <v>41.263820000000003</v>
      </c>
      <c r="H40" s="17">
        <f t="shared" si="35"/>
        <v>2430.2218200000002</v>
      </c>
      <c r="J40" s="7">
        <f t="shared" si="3"/>
        <v>16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>
        <v>6</v>
      </c>
      <c r="AF40" s="7">
        <v>5</v>
      </c>
      <c r="AG40" s="7"/>
      <c r="AH40" s="7">
        <v>5</v>
      </c>
      <c r="AI40" s="7"/>
      <c r="AK40" s="18">
        <f t="shared" si="5"/>
        <v>0</v>
      </c>
      <c r="AL40" s="18">
        <f t="shared" si="18"/>
        <v>0</v>
      </c>
      <c r="AM40" s="18">
        <f t="shared" si="19"/>
        <v>0</v>
      </c>
      <c r="AN40" s="18">
        <f t="shared" si="20"/>
        <v>0</v>
      </c>
      <c r="AO40" s="18">
        <f t="shared" si="21"/>
        <v>0</v>
      </c>
      <c r="AP40" s="18">
        <f t="shared" si="22"/>
        <v>0</v>
      </c>
      <c r="AQ40" s="18">
        <f t="shared" si="23"/>
        <v>0</v>
      </c>
      <c r="AR40" s="18">
        <f t="shared" si="24"/>
        <v>0</v>
      </c>
      <c r="AS40" s="18">
        <f t="shared" si="25"/>
        <v>0</v>
      </c>
      <c r="AT40" s="18">
        <f t="shared" si="26"/>
        <v>0</v>
      </c>
      <c r="AU40" s="18">
        <f t="shared" si="27"/>
        <v>0</v>
      </c>
      <c r="AV40" s="18">
        <f t="shared" si="28"/>
        <v>0</v>
      </c>
      <c r="AW40" s="18">
        <f t="shared" si="29"/>
        <v>0</v>
      </c>
      <c r="AX40" s="18">
        <f t="shared" si="30"/>
        <v>0</v>
      </c>
      <c r="AY40" s="18">
        <f t="shared" si="31"/>
        <v>0</v>
      </c>
      <c r="AZ40" s="18">
        <f t="shared" si="32"/>
        <v>0</v>
      </c>
      <c r="BA40" s="18">
        <f t="shared" si="9"/>
        <v>0</v>
      </c>
      <c r="BB40" s="18">
        <f t="shared" si="10"/>
        <v>0</v>
      </c>
      <c r="BC40" s="18">
        <f t="shared" si="11"/>
        <v>0</v>
      </c>
      <c r="BD40" s="18">
        <f t="shared" si="12"/>
        <v>0</v>
      </c>
      <c r="BE40" s="18">
        <f t="shared" si="13"/>
        <v>14581</v>
      </c>
      <c r="BF40" s="18">
        <f t="shared" si="14"/>
        <v>12151</v>
      </c>
      <c r="BG40" s="18">
        <f t="shared" si="15"/>
        <v>0</v>
      </c>
      <c r="BH40" s="18">
        <f t="shared" si="16"/>
        <v>12151</v>
      </c>
      <c r="BI40" s="18">
        <f t="shared" si="17"/>
        <v>0</v>
      </c>
      <c r="BJ40" s="15" t="s">
        <v>763</v>
      </c>
      <c r="BK40" s="15" t="s">
        <v>510</v>
      </c>
      <c r="BL40" s="15" t="s">
        <v>511</v>
      </c>
      <c r="BM40" s="227">
        <f t="shared" si="6"/>
        <v>38883</v>
      </c>
      <c r="BN40" s="228">
        <f t="shared" si="7"/>
        <v>34747.989309149998</v>
      </c>
      <c r="BP40" s="229"/>
      <c r="BQ40" s="230">
        <v>38883.549120000003</v>
      </c>
      <c r="BR40" s="229">
        <f t="shared" si="8"/>
        <v>0.54912000000331318</v>
      </c>
    </row>
    <row r="41" spans="1:70" ht="33.75">
      <c r="A41" s="7" t="s">
        <v>516</v>
      </c>
      <c r="B41" s="7" t="s">
        <v>517</v>
      </c>
      <c r="C41" s="57">
        <v>87</v>
      </c>
      <c r="D41" s="16" t="s">
        <v>518</v>
      </c>
      <c r="E41" s="38">
        <v>2596.21</v>
      </c>
      <c r="F41" s="17">
        <f t="shared" si="33"/>
        <v>259.62100000000004</v>
      </c>
      <c r="G41" s="17">
        <f t="shared" si="34"/>
        <v>49.327990000000007</v>
      </c>
      <c r="H41" s="17">
        <f t="shared" si="35"/>
        <v>2905.1589900000004</v>
      </c>
      <c r="J41" s="7">
        <f t="shared" si="3"/>
        <v>45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5</v>
      </c>
      <c r="W41" s="7"/>
      <c r="X41" s="7"/>
      <c r="Y41" s="7"/>
      <c r="Z41" s="7">
        <v>5</v>
      </c>
      <c r="AA41" s="7"/>
      <c r="AB41" s="7"/>
      <c r="AC41" s="214">
        <v>15</v>
      </c>
      <c r="AD41" s="214">
        <v>10</v>
      </c>
      <c r="AE41" s="7"/>
      <c r="AF41" s="214">
        <v>5</v>
      </c>
      <c r="AG41" s="7"/>
      <c r="AH41" s="214">
        <v>5</v>
      </c>
      <c r="AI41" s="7"/>
      <c r="AK41" s="18">
        <f t="shared" si="5"/>
        <v>0</v>
      </c>
      <c r="AL41" s="18">
        <f t="shared" si="18"/>
        <v>0</v>
      </c>
      <c r="AM41" s="18">
        <f t="shared" si="19"/>
        <v>0</v>
      </c>
      <c r="AN41" s="18">
        <f t="shared" si="20"/>
        <v>0</v>
      </c>
      <c r="AO41" s="18">
        <f t="shared" si="21"/>
        <v>0</v>
      </c>
      <c r="AP41" s="18">
        <f t="shared" si="22"/>
        <v>0</v>
      </c>
      <c r="AQ41" s="18">
        <f t="shared" si="23"/>
        <v>0</v>
      </c>
      <c r="AR41" s="18">
        <f t="shared" si="24"/>
        <v>0</v>
      </c>
      <c r="AS41" s="18">
        <f t="shared" si="25"/>
        <v>0</v>
      </c>
      <c r="AT41" s="18">
        <f t="shared" si="26"/>
        <v>0</v>
      </c>
      <c r="AU41" s="18">
        <f t="shared" si="27"/>
        <v>0</v>
      </c>
      <c r="AV41" s="18">
        <f t="shared" si="28"/>
        <v>14526</v>
      </c>
      <c r="AW41" s="18">
        <f t="shared" si="29"/>
        <v>0</v>
      </c>
      <c r="AX41" s="18">
        <f t="shared" si="30"/>
        <v>0</v>
      </c>
      <c r="AY41" s="18">
        <f t="shared" si="31"/>
        <v>0</v>
      </c>
      <c r="AZ41" s="18">
        <f t="shared" si="32"/>
        <v>14526</v>
      </c>
      <c r="BA41" s="18">
        <f t="shared" si="9"/>
        <v>0</v>
      </c>
      <c r="BB41" s="18">
        <f t="shared" si="10"/>
        <v>0</v>
      </c>
      <c r="BC41" s="18">
        <f t="shared" si="11"/>
        <v>43577</v>
      </c>
      <c r="BD41" s="18">
        <f t="shared" si="12"/>
        <v>29052</v>
      </c>
      <c r="BE41" s="18">
        <f t="shared" si="13"/>
        <v>0</v>
      </c>
      <c r="BF41" s="18">
        <f t="shared" si="14"/>
        <v>14526</v>
      </c>
      <c r="BG41" s="18">
        <f t="shared" si="15"/>
        <v>0</v>
      </c>
      <c r="BH41" s="18">
        <f t="shared" si="16"/>
        <v>14526</v>
      </c>
      <c r="BI41" s="18">
        <f t="shared" si="17"/>
        <v>0</v>
      </c>
      <c r="BJ41" s="15" t="s">
        <v>764</v>
      </c>
      <c r="BK41" s="15" t="s">
        <v>516</v>
      </c>
      <c r="BL41" s="15" t="s">
        <v>517</v>
      </c>
      <c r="BM41" s="227">
        <f t="shared" si="6"/>
        <v>130733</v>
      </c>
      <c r="BN41" s="228">
        <f t="shared" si="7"/>
        <v>116830.20565165</v>
      </c>
      <c r="BP41" s="229"/>
      <c r="BQ41" s="230">
        <v>130732.15455000001</v>
      </c>
      <c r="BR41" s="229">
        <f t="shared" si="8"/>
        <v>-0.84544999999343418</v>
      </c>
    </row>
    <row r="42" spans="1:70" ht="45">
      <c r="A42" s="7" t="s">
        <v>519</v>
      </c>
      <c r="B42" s="19" t="s">
        <v>520</v>
      </c>
      <c r="C42" s="57">
        <v>90</v>
      </c>
      <c r="D42" s="16" t="s">
        <v>521</v>
      </c>
      <c r="E42" s="38">
        <v>2473.0300000000002</v>
      </c>
      <c r="F42" s="17">
        <f t="shared" si="33"/>
        <v>247.30300000000003</v>
      </c>
      <c r="G42" s="17">
        <f t="shared" si="34"/>
        <v>46.987570000000005</v>
      </c>
      <c r="H42" s="17">
        <f t="shared" si="35"/>
        <v>2767.3205699999999</v>
      </c>
      <c r="J42" s="7">
        <f t="shared" si="3"/>
        <v>11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>
        <v>2</v>
      </c>
      <c r="W42" s="7"/>
      <c r="X42" s="7"/>
      <c r="Y42" s="7"/>
      <c r="Z42" s="7"/>
      <c r="AA42" s="7"/>
      <c r="AB42" s="7"/>
      <c r="AC42" s="7"/>
      <c r="AD42" s="7"/>
      <c r="AE42" s="7">
        <v>1</v>
      </c>
      <c r="AF42" s="7">
        <v>4</v>
      </c>
      <c r="AG42" s="7"/>
      <c r="AH42" s="7">
        <v>4</v>
      </c>
      <c r="AI42" s="7"/>
      <c r="AK42" s="18">
        <f t="shared" si="5"/>
        <v>0</v>
      </c>
      <c r="AL42" s="18">
        <f t="shared" si="18"/>
        <v>0</v>
      </c>
      <c r="AM42" s="18">
        <f t="shared" si="19"/>
        <v>0</v>
      </c>
      <c r="AN42" s="18">
        <f t="shared" si="20"/>
        <v>0</v>
      </c>
      <c r="AO42" s="18">
        <f t="shared" si="21"/>
        <v>0</v>
      </c>
      <c r="AP42" s="18">
        <f t="shared" si="22"/>
        <v>0</v>
      </c>
      <c r="AQ42" s="18">
        <f t="shared" si="23"/>
        <v>0</v>
      </c>
      <c r="AR42" s="18">
        <f t="shared" si="24"/>
        <v>0</v>
      </c>
      <c r="AS42" s="18">
        <f t="shared" si="25"/>
        <v>0</v>
      </c>
      <c r="AT42" s="18">
        <f t="shared" si="26"/>
        <v>0</v>
      </c>
      <c r="AU42" s="18">
        <f t="shared" si="27"/>
        <v>0</v>
      </c>
      <c r="AV42" s="18">
        <f t="shared" si="28"/>
        <v>5535</v>
      </c>
      <c r="AW42" s="18">
        <f t="shared" si="29"/>
        <v>0</v>
      </c>
      <c r="AX42" s="18">
        <f t="shared" si="30"/>
        <v>0</v>
      </c>
      <c r="AY42" s="18">
        <f t="shared" si="31"/>
        <v>0</v>
      </c>
      <c r="AZ42" s="18">
        <f t="shared" si="32"/>
        <v>0</v>
      </c>
      <c r="BA42" s="18">
        <f t="shared" si="9"/>
        <v>0</v>
      </c>
      <c r="BB42" s="18">
        <f t="shared" si="10"/>
        <v>0</v>
      </c>
      <c r="BC42" s="18">
        <f t="shared" si="11"/>
        <v>0</v>
      </c>
      <c r="BD42" s="18">
        <f t="shared" si="12"/>
        <v>0</v>
      </c>
      <c r="BE42" s="18">
        <f t="shared" si="13"/>
        <v>2767</v>
      </c>
      <c r="BF42" s="18">
        <f t="shared" si="14"/>
        <v>11069</v>
      </c>
      <c r="BG42" s="18">
        <f t="shared" si="15"/>
        <v>0</v>
      </c>
      <c r="BH42" s="18">
        <f t="shared" si="16"/>
        <v>11069</v>
      </c>
      <c r="BI42" s="18">
        <f t="shared" si="17"/>
        <v>0</v>
      </c>
      <c r="BJ42" s="19" t="s">
        <v>765</v>
      </c>
      <c r="BK42" s="15" t="s">
        <v>519</v>
      </c>
      <c r="BL42" s="19" t="s">
        <v>520</v>
      </c>
      <c r="BM42" s="227">
        <f t="shared" si="6"/>
        <v>30440</v>
      </c>
      <c r="BN42" s="228">
        <f t="shared" si="7"/>
        <v>27202.859722000001</v>
      </c>
      <c r="BP42" s="229"/>
      <c r="BQ42" s="230">
        <v>30440.526269999998</v>
      </c>
      <c r="BR42" s="229">
        <f t="shared" si="8"/>
        <v>0.52626999999847612</v>
      </c>
    </row>
    <row r="43" spans="1:70" ht="45">
      <c r="A43" s="7" t="s">
        <v>519</v>
      </c>
      <c r="B43" s="19" t="s">
        <v>520</v>
      </c>
      <c r="C43" s="57">
        <v>91</v>
      </c>
      <c r="D43" s="16" t="s">
        <v>522</v>
      </c>
      <c r="E43" s="38">
        <v>2750.21</v>
      </c>
      <c r="F43" s="17">
        <f t="shared" si="33"/>
        <v>275.02100000000002</v>
      </c>
      <c r="G43" s="17">
        <f t="shared" si="34"/>
        <v>52.253990000000002</v>
      </c>
      <c r="H43" s="17">
        <f t="shared" si="35"/>
        <v>3077.4849900000004</v>
      </c>
      <c r="J43" s="7">
        <f t="shared" si="3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K43" s="18">
        <f t="shared" si="5"/>
        <v>0</v>
      </c>
      <c r="AL43" s="18">
        <f t="shared" si="18"/>
        <v>0</v>
      </c>
      <c r="AM43" s="18">
        <f t="shared" si="19"/>
        <v>0</v>
      </c>
      <c r="AN43" s="18">
        <f t="shared" si="20"/>
        <v>0</v>
      </c>
      <c r="AO43" s="18">
        <f t="shared" si="21"/>
        <v>0</v>
      </c>
      <c r="AP43" s="18">
        <f t="shared" si="22"/>
        <v>0</v>
      </c>
      <c r="AQ43" s="18">
        <f t="shared" si="23"/>
        <v>0</v>
      </c>
      <c r="AR43" s="18">
        <f t="shared" si="24"/>
        <v>0</v>
      </c>
      <c r="AS43" s="18">
        <f t="shared" si="25"/>
        <v>0</v>
      </c>
      <c r="AT43" s="18">
        <f t="shared" si="26"/>
        <v>0</v>
      </c>
      <c r="AU43" s="18">
        <f t="shared" si="27"/>
        <v>0</v>
      </c>
      <c r="AV43" s="18">
        <f t="shared" si="28"/>
        <v>0</v>
      </c>
      <c r="AW43" s="18">
        <f t="shared" si="29"/>
        <v>0</v>
      </c>
      <c r="AX43" s="18">
        <f t="shared" si="30"/>
        <v>0</v>
      </c>
      <c r="AY43" s="18">
        <f t="shared" si="31"/>
        <v>0</v>
      </c>
      <c r="AZ43" s="18">
        <f t="shared" si="32"/>
        <v>0</v>
      </c>
      <c r="BA43" s="18">
        <f t="shared" si="9"/>
        <v>0</v>
      </c>
      <c r="BB43" s="18">
        <f t="shared" si="10"/>
        <v>0</v>
      </c>
      <c r="BC43" s="18">
        <f t="shared" si="11"/>
        <v>0</v>
      </c>
      <c r="BD43" s="18">
        <f t="shared" si="12"/>
        <v>0</v>
      </c>
      <c r="BE43" s="18">
        <f t="shared" si="13"/>
        <v>0</v>
      </c>
      <c r="BF43" s="18">
        <f t="shared" si="14"/>
        <v>0</v>
      </c>
      <c r="BG43" s="18">
        <f t="shared" si="15"/>
        <v>0</v>
      </c>
      <c r="BH43" s="18">
        <f t="shared" si="16"/>
        <v>0</v>
      </c>
      <c r="BI43" s="18">
        <f t="shared" si="17"/>
        <v>0</v>
      </c>
      <c r="BJ43" s="19" t="s">
        <v>765</v>
      </c>
      <c r="BK43" s="15" t="s">
        <v>519</v>
      </c>
      <c r="BL43" s="19" t="s">
        <v>520</v>
      </c>
      <c r="BM43" s="227">
        <f t="shared" si="6"/>
        <v>0</v>
      </c>
      <c r="BN43" s="228">
        <f t="shared" si="7"/>
        <v>0</v>
      </c>
      <c r="BP43" s="229"/>
      <c r="BQ43" s="230">
        <v>0</v>
      </c>
      <c r="BR43" s="229">
        <f t="shared" si="8"/>
        <v>0</v>
      </c>
    </row>
    <row r="44" spans="1:70" ht="33.75">
      <c r="A44" s="7" t="s">
        <v>523</v>
      </c>
      <c r="B44" s="15" t="s">
        <v>524</v>
      </c>
      <c r="C44" s="57">
        <v>92</v>
      </c>
      <c r="D44" s="16" t="s">
        <v>525</v>
      </c>
      <c r="E44" s="38">
        <v>3640.66</v>
      </c>
      <c r="F44" s="17">
        <f t="shared" si="33"/>
        <v>364.06600000000003</v>
      </c>
      <c r="G44" s="17">
        <f t="shared" si="34"/>
        <v>69.172540000000012</v>
      </c>
      <c r="H44" s="17">
        <f t="shared" si="35"/>
        <v>4073.8985399999997</v>
      </c>
      <c r="J44" s="7">
        <f t="shared" si="3"/>
        <v>6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>
        <v>4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>
        <v>2</v>
      </c>
      <c r="AK44" s="18">
        <f t="shared" si="5"/>
        <v>0</v>
      </c>
      <c r="AL44" s="18">
        <f t="shared" si="18"/>
        <v>0</v>
      </c>
      <c r="AM44" s="18">
        <f t="shared" si="19"/>
        <v>0</v>
      </c>
      <c r="AN44" s="18">
        <f t="shared" si="20"/>
        <v>0</v>
      </c>
      <c r="AO44" s="18">
        <f t="shared" si="21"/>
        <v>0</v>
      </c>
      <c r="AP44" s="18">
        <f t="shared" si="22"/>
        <v>0</v>
      </c>
      <c r="AQ44" s="18">
        <f t="shared" si="23"/>
        <v>0</v>
      </c>
      <c r="AR44" s="18">
        <f t="shared" si="24"/>
        <v>0</v>
      </c>
      <c r="AS44" s="18">
        <f t="shared" si="25"/>
        <v>0</v>
      </c>
      <c r="AT44" s="18">
        <f t="shared" si="26"/>
        <v>0</v>
      </c>
      <c r="AU44" s="18">
        <f t="shared" si="27"/>
        <v>16296</v>
      </c>
      <c r="AV44" s="18">
        <f t="shared" si="28"/>
        <v>0</v>
      </c>
      <c r="AW44" s="18">
        <f t="shared" si="29"/>
        <v>0</v>
      </c>
      <c r="AX44" s="18">
        <f t="shared" si="30"/>
        <v>0</v>
      </c>
      <c r="AY44" s="18">
        <f t="shared" si="31"/>
        <v>0</v>
      </c>
      <c r="AZ44" s="18">
        <f t="shared" si="32"/>
        <v>0</v>
      </c>
      <c r="BA44" s="18">
        <f t="shared" si="9"/>
        <v>0</v>
      </c>
      <c r="BB44" s="18">
        <f t="shared" si="10"/>
        <v>0</v>
      </c>
      <c r="BC44" s="18">
        <f t="shared" si="11"/>
        <v>0</v>
      </c>
      <c r="BD44" s="18">
        <f t="shared" si="12"/>
        <v>0</v>
      </c>
      <c r="BE44" s="18">
        <f t="shared" si="13"/>
        <v>0</v>
      </c>
      <c r="BF44" s="18">
        <f t="shared" si="14"/>
        <v>0</v>
      </c>
      <c r="BG44" s="18">
        <f t="shared" si="15"/>
        <v>0</v>
      </c>
      <c r="BH44" s="18">
        <f t="shared" si="16"/>
        <v>0</v>
      </c>
      <c r="BI44" s="18">
        <f t="shared" si="17"/>
        <v>8148</v>
      </c>
      <c r="BJ44" s="15" t="s">
        <v>787</v>
      </c>
      <c r="BK44" s="15" t="s">
        <v>523</v>
      </c>
      <c r="BL44" s="15" t="s">
        <v>524</v>
      </c>
      <c r="BM44" s="227">
        <f t="shared" si="6"/>
        <v>24444</v>
      </c>
      <c r="BN44" s="228">
        <f t="shared" si="7"/>
        <v>21844.504042199998</v>
      </c>
      <c r="BP44" s="229"/>
      <c r="BQ44" s="230">
        <v>24443.391239999997</v>
      </c>
      <c r="BR44" s="229">
        <f t="shared" si="8"/>
        <v>-0.60876000000280328</v>
      </c>
    </row>
    <row r="45" spans="1:70" ht="34.5" customHeight="1">
      <c r="A45" s="7" t="s">
        <v>523</v>
      </c>
      <c r="B45" s="15" t="s">
        <v>524</v>
      </c>
      <c r="C45" s="57">
        <v>93</v>
      </c>
      <c r="D45" s="16" t="s">
        <v>526</v>
      </c>
      <c r="E45" s="38">
        <v>4473.55</v>
      </c>
      <c r="F45" s="17">
        <f t="shared" si="33"/>
        <v>447.35500000000002</v>
      </c>
      <c r="G45" s="17">
        <f t="shared" si="34"/>
        <v>84.997450000000001</v>
      </c>
      <c r="H45" s="17">
        <f t="shared" si="35"/>
        <v>5005.9024500000005</v>
      </c>
      <c r="J45" s="7">
        <f t="shared" si="3"/>
        <v>25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>
        <v>4</v>
      </c>
      <c r="V45" s="7"/>
      <c r="W45" s="7"/>
      <c r="X45" s="7"/>
      <c r="Y45" s="7"/>
      <c r="Z45" s="7"/>
      <c r="AA45" s="7"/>
      <c r="AB45" s="7"/>
      <c r="AC45" s="7"/>
      <c r="AD45" s="7">
        <v>4</v>
      </c>
      <c r="AE45" s="7">
        <v>7</v>
      </c>
      <c r="AF45" s="7">
        <v>5</v>
      </c>
      <c r="AG45" s="7"/>
      <c r="AH45" s="7">
        <v>5</v>
      </c>
      <c r="AI45" s="7"/>
      <c r="AK45" s="18">
        <f t="shared" si="5"/>
        <v>0</v>
      </c>
      <c r="AL45" s="18">
        <f t="shared" si="18"/>
        <v>0</v>
      </c>
      <c r="AM45" s="18">
        <f t="shared" si="19"/>
        <v>0</v>
      </c>
      <c r="AN45" s="18">
        <f t="shared" si="20"/>
        <v>0</v>
      </c>
      <c r="AO45" s="18">
        <f t="shared" si="21"/>
        <v>0</v>
      </c>
      <c r="AP45" s="18">
        <f t="shared" si="22"/>
        <v>0</v>
      </c>
      <c r="AQ45" s="18">
        <f t="shared" si="23"/>
        <v>0</v>
      </c>
      <c r="AR45" s="18">
        <f t="shared" si="24"/>
        <v>0</v>
      </c>
      <c r="AS45" s="18">
        <f t="shared" si="25"/>
        <v>0</v>
      </c>
      <c r="AT45" s="18">
        <f t="shared" si="26"/>
        <v>0</v>
      </c>
      <c r="AU45" s="18">
        <f t="shared" si="27"/>
        <v>20024</v>
      </c>
      <c r="AV45" s="18">
        <f t="shared" si="28"/>
        <v>0</v>
      </c>
      <c r="AW45" s="18">
        <f t="shared" si="29"/>
        <v>0</v>
      </c>
      <c r="AX45" s="18">
        <f t="shared" si="30"/>
        <v>0</v>
      </c>
      <c r="AY45" s="18">
        <f t="shared" si="31"/>
        <v>0</v>
      </c>
      <c r="AZ45" s="18">
        <f t="shared" si="32"/>
        <v>0</v>
      </c>
      <c r="BA45" s="18">
        <f t="shared" si="9"/>
        <v>0</v>
      </c>
      <c r="BB45" s="18">
        <f t="shared" si="10"/>
        <v>0</v>
      </c>
      <c r="BC45" s="18">
        <f t="shared" si="11"/>
        <v>0</v>
      </c>
      <c r="BD45" s="18">
        <f t="shared" si="12"/>
        <v>20024</v>
      </c>
      <c r="BE45" s="18">
        <f t="shared" si="13"/>
        <v>35041</v>
      </c>
      <c r="BF45" s="18">
        <f t="shared" si="14"/>
        <v>25030</v>
      </c>
      <c r="BG45" s="18">
        <f t="shared" si="15"/>
        <v>0</v>
      </c>
      <c r="BH45" s="18">
        <f t="shared" si="16"/>
        <v>25030</v>
      </c>
      <c r="BI45" s="18">
        <f t="shared" si="17"/>
        <v>0</v>
      </c>
      <c r="BJ45" s="15" t="s">
        <v>787</v>
      </c>
      <c r="BK45" s="15" t="s">
        <v>523</v>
      </c>
      <c r="BL45" s="15" t="s">
        <v>524</v>
      </c>
      <c r="BM45" s="227">
        <f t="shared" si="6"/>
        <v>125149</v>
      </c>
      <c r="BN45" s="228">
        <f t="shared" si="7"/>
        <v>111840.03585245</v>
      </c>
      <c r="BP45" s="229"/>
      <c r="BQ45" s="230">
        <v>125147.56125</v>
      </c>
      <c r="BR45" s="229">
        <f t="shared" si="8"/>
        <v>-1.4387500000011642</v>
      </c>
    </row>
    <row r="46" spans="1:70" ht="34.5" customHeight="1">
      <c r="A46" s="7" t="s">
        <v>523</v>
      </c>
      <c r="B46" s="15" t="s">
        <v>524</v>
      </c>
      <c r="C46" s="57">
        <v>94</v>
      </c>
      <c r="D46" s="16" t="s">
        <v>527</v>
      </c>
      <c r="E46" s="38">
        <v>4615.92</v>
      </c>
      <c r="F46" s="17">
        <f t="shared" si="33"/>
        <v>461.59200000000004</v>
      </c>
      <c r="G46" s="17">
        <f t="shared" si="34"/>
        <v>87.702480000000008</v>
      </c>
      <c r="H46" s="17">
        <f t="shared" si="35"/>
        <v>5165.2144799999996</v>
      </c>
      <c r="J46" s="7">
        <f t="shared" si="3"/>
        <v>109</v>
      </c>
      <c r="K46" s="7">
        <v>20</v>
      </c>
      <c r="L46" s="7">
        <v>8</v>
      </c>
      <c r="M46" s="7">
        <v>6</v>
      </c>
      <c r="N46" s="7"/>
      <c r="O46" s="7">
        <v>8</v>
      </c>
      <c r="P46" s="7">
        <v>8</v>
      </c>
      <c r="Q46" s="7"/>
      <c r="R46" s="7"/>
      <c r="S46" s="7">
        <v>6</v>
      </c>
      <c r="T46" s="7">
        <v>8</v>
      </c>
      <c r="U46" s="7">
        <v>5</v>
      </c>
      <c r="V46" s="7"/>
      <c r="W46" s="7"/>
      <c r="X46" s="7">
        <v>2</v>
      </c>
      <c r="Y46" s="7">
        <v>4</v>
      </c>
      <c r="Z46" s="7">
        <v>8</v>
      </c>
      <c r="AA46" s="7"/>
      <c r="AB46" s="7"/>
      <c r="AC46" s="7">
        <v>4</v>
      </c>
      <c r="AD46" s="7">
        <v>5</v>
      </c>
      <c r="AE46" s="7">
        <v>7</v>
      </c>
      <c r="AF46" s="7">
        <v>5</v>
      </c>
      <c r="AG46" s="7"/>
      <c r="AH46" s="7">
        <v>5</v>
      </c>
      <c r="AI46" s="7"/>
      <c r="AK46" s="18">
        <f t="shared" si="5"/>
        <v>103304</v>
      </c>
      <c r="AL46" s="18">
        <f t="shared" si="18"/>
        <v>41322</v>
      </c>
      <c r="AM46" s="18">
        <f t="shared" si="19"/>
        <v>30991</v>
      </c>
      <c r="AN46" s="18">
        <f t="shared" si="20"/>
        <v>0</v>
      </c>
      <c r="AO46" s="18">
        <f t="shared" si="21"/>
        <v>41322</v>
      </c>
      <c r="AP46" s="18">
        <f t="shared" si="22"/>
        <v>41322</v>
      </c>
      <c r="AQ46" s="18">
        <f t="shared" si="23"/>
        <v>0</v>
      </c>
      <c r="AR46" s="18">
        <f t="shared" si="24"/>
        <v>0</v>
      </c>
      <c r="AS46" s="18">
        <f t="shared" si="25"/>
        <v>30991</v>
      </c>
      <c r="AT46" s="18">
        <f t="shared" si="26"/>
        <v>41322</v>
      </c>
      <c r="AU46" s="18">
        <f t="shared" si="27"/>
        <v>25826</v>
      </c>
      <c r="AV46" s="18">
        <f t="shared" si="28"/>
        <v>0</v>
      </c>
      <c r="AW46" s="18">
        <f t="shared" si="29"/>
        <v>0</v>
      </c>
      <c r="AX46" s="18">
        <f t="shared" si="30"/>
        <v>10330</v>
      </c>
      <c r="AY46" s="18">
        <f t="shared" si="31"/>
        <v>20661</v>
      </c>
      <c r="AZ46" s="18">
        <f t="shared" si="32"/>
        <v>41322</v>
      </c>
      <c r="BA46" s="18">
        <f t="shared" si="9"/>
        <v>0</v>
      </c>
      <c r="BB46" s="18">
        <f t="shared" si="10"/>
        <v>0</v>
      </c>
      <c r="BC46" s="18">
        <f t="shared" si="11"/>
        <v>20661</v>
      </c>
      <c r="BD46" s="18">
        <f t="shared" si="12"/>
        <v>25826</v>
      </c>
      <c r="BE46" s="18">
        <f t="shared" si="13"/>
        <v>36157</v>
      </c>
      <c r="BF46" s="18">
        <f t="shared" si="14"/>
        <v>25826</v>
      </c>
      <c r="BG46" s="18">
        <f t="shared" si="15"/>
        <v>0</v>
      </c>
      <c r="BH46" s="18">
        <f t="shared" si="16"/>
        <v>25826</v>
      </c>
      <c r="BI46" s="18">
        <f t="shared" si="17"/>
        <v>0</v>
      </c>
      <c r="BJ46" s="15" t="s">
        <v>787</v>
      </c>
      <c r="BK46" s="15" t="s">
        <v>523</v>
      </c>
      <c r="BL46" s="15" t="s">
        <v>524</v>
      </c>
      <c r="BM46" s="227">
        <f t="shared" si="6"/>
        <v>563009</v>
      </c>
      <c r="BN46" s="228">
        <f t="shared" si="7"/>
        <v>503135.83604545001</v>
      </c>
      <c r="BP46" s="229"/>
      <c r="BQ46" s="230">
        <v>563008.3783199999</v>
      </c>
      <c r="BR46" s="229">
        <f t="shared" si="8"/>
        <v>-0.62168000009842217</v>
      </c>
    </row>
    <row r="47" spans="1:70" ht="33.75">
      <c r="A47" s="7" t="s">
        <v>516</v>
      </c>
      <c r="B47" s="7" t="s">
        <v>517</v>
      </c>
      <c r="C47" s="57">
        <v>96</v>
      </c>
      <c r="D47" s="16" t="s">
        <v>528</v>
      </c>
      <c r="E47" s="38">
        <v>2769.29</v>
      </c>
      <c r="F47" s="17">
        <f t="shared" si="33"/>
        <v>276.92900000000003</v>
      </c>
      <c r="G47" s="17">
        <f t="shared" si="34"/>
        <v>52.616510000000005</v>
      </c>
      <c r="H47" s="17">
        <f t="shared" si="35"/>
        <v>3098.8355099999999</v>
      </c>
      <c r="J47" s="7">
        <f t="shared" si="3"/>
        <v>33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>
        <v>10</v>
      </c>
      <c r="V47" s="7">
        <v>7</v>
      </c>
      <c r="W47" s="7"/>
      <c r="X47" s="7"/>
      <c r="Y47" s="7"/>
      <c r="Z47" s="7"/>
      <c r="AA47" s="7"/>
      <c r="AB47" s="7"/>
      <c r="AC47" s="7"/>
      <c r="AD47" s="214">
        <v>5</v>
      </c>
      <c r="AE47" s="214">
        <v>7</v>
      </c>
      <c r="AF47" s="7">
        <v>2</v>
      </c>
      <c r="AG47" s="7"/>
      <c r="AH47" s="7">
        <v>2</v>
      </c>
      <c r="AI47" s="7"/>
      <c r="AK47" s="18">
        <f t="shared" si="5"/>
        <v>0</v>
      </c>
      <c r="AL47" s="18">
        <f t="shared" si="18"/>
        <v>0</v>
      </c>
      <c r="AM47" s="18">
        <f t="shared" si="19"/>
        <v>0</v>
      </c>
      <c r="AN47" s="18">
        <f t="shared" si="20"/>
        <v>0</v>
      </c>
      <c r="AO47" s="18">
        <f t="shared" si="21"/>
        <v>0</v>
      </c>
      <c r="AP47" s="18">
        <f t="shared" si="22"/>
        <v>0</v>
      </c>
      <c r="AQ47" s="18">
        <f t="shared" si="23"/>
        <v>0</v>
      </c>
      <c r="AR47" s="18">
        <f t="shared" si="24"/>
        <v>0</v>
      </c>
      <c r="AS47" s="18">
        <f t="shared" si="25"/>
        <v>0</v>
      </c>
      <c r="AT47" s="18">
        <f t="shared" si="26"/>
        <v>0</v>
      </c>
      <c r="AU47" s="18">
        <f t="shared" si="27"/>
        <v>30988</v>
      </c>
      <c r="AV47" s="18">
        <f t="shared" si="28"/>
        <v>21692</v>
      </c>
      <c r="AW47" s="18">
        <f t="shared" si="29"/>
        <v>0</v>
      </c>
      <c r="AX47" s="18">
        <f t="shared" si="30"/>
        <v>0</v>
      </c>
      <c r="AY47" s="18">
        <f t="shared" si="31"/>
        <v>0</v>
      </c>
      <c r="AZ47" s="18">
        <f t="shared" si="32"/>
        <v>0</v>
      </c>
      <c r="BA47" s="18">
        <f t="shared" si="9"/>
        <v>0</v>
      </c>
      <c r="BB47" s="18">
        <f t="shared" si="10"/>
        <v>0</v>
      </c>
      <c r="BC47" s="18">
        <f t="shared" si="11"/>
        <v>0</v>
      </c>
      <c r="BD47" s="18">
        <f t="shared" si="12"/>
        <v>15494</v>
      </c>
      <c r="BE47" s="18">
        <f t="shared" si="13"/>
        <v>21692</v>
      </c>
      <c r="BF47" s="18">
        <f t="shared" si="14"/>
        <v>6198</v>
      </c>
      <c r="BG47" s="18">
        <f t="shared" si="15"/>
        <v>0</v>
      </c>
      <c r="BH47" s="18">
        <f t="shared" si="16"/>
        <v>6198</v>
      </c>
      <c r="BI47" s="18">
        <f t="shared" si="17"/>
        <v>0</v>
      </c>
      <c r="BJ47" s="15" t="s">
        <v>764</v>
      </c>
      <c r="BK47" s="15" t="s">
        <v>516</v>
      </c>
      <c r="BL47" s="15" t="s">
        <v>517</v>
      </c>
      <c r="BM47" s="227">
        <f t="shared" si="6"/>
        <v>102262</v>
      </c>
      <c r="BN47" s="228">
        <f t="shared" si="7"/>
        <v>91386.952723099996</v>
      </c>
      <c r="BP47" s="229"/>
      <c r="BQ47" s="230">
        <v>102261.57183</v>
      </c>
      <c r="BR47" s="229">
        <f t="shared" si="8"/>
        <v>-0.428169999999227</v>
      </c>
    </row>
    <row r="48" spans="1:70" ht="45">
      <c r="A48" s="7" t="s">
        <v>519</v>
      </c>
      <c r="B48" s="19" t="s">
        <v>520</v>
      </c>
      <c r="C48" s="57">
        <v>98</v>
      </c>
      <c r="D48" s="16" t="s">
        <v>529</v>
      </c>
      <c r="E48" s="38">
        <v>2409.96</v>
      </c>
      <c r="F48" s="17">
        <f t="shared" si="33"/>
        <v>240.99600000000001</v>
      </c>
      <c r="G48" s="17">
        <f t="shared" si="34"/>
        <v>45.789239999999999</v>
      </c>
      <c r="H48" s="17">
        <f t="shared" si="35"/>
        <v>2696.7452400000002</v>
      </c>
      <c r="J48" s="7">
        <f t="shared" si="3"/>
        <v>33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2</v>
      </c>
      <c r="W48" s="7"/>
      <c r="X48" s="7"/>
      <c r="Y48" s="7"/>
      <c r="Z48" s="7">
        <v>5</v>
      </c>
      <c r="AA48" s="7"/>
      <c r="AB48" s="7"/>
      <c r="AC48" s="7"/>
      <c r="AD48" s="7"/>
      <c r="AE48" s="214">
        <v>6</v>
      </c>
      <c r="AF48" s="214">
        <v>10</v>
      </c>
      <c r="AG48" s="7"/>
      <c r="AH48" s="214">
        <v>10</v>
      </c>
      <c r="AI48" s="7"/>
      <c r="AK48" s="18">
        <f t="shared" si="5"/>
        <v>0</v>
      </c>
      <c r="AL48" s="18">
        <f t="shared" si="18"/>
        <v>0</v>
      </c>
      <c r="AM48" s="18">
        <f t="shared" si="19"/>
        <v>0</v>
      </c>
      <c r="AN48" s="18">
        <f t="shared" si="20"/>
        <v>0</v>
      </c>
      <c r="AO48" s="18">
        <f t="shared" si="21"/>
        <v>0</v>
      </c>
      <c r="AP48" s="18">
        <f t="shared" si="22"/>
        <v>0</v>
      </c>
      <c r="AQ48" s="18">
        <f t="shared" si="23"/>
        <v>0</v>
      </c>
      <c r="AR48" s="18">
        <f t="shared" si="24"/>
        <v>0</v>
      </c>
      <c r="AS48" s="18">
        <f t="shared" si="25"/>
        <v>0</v>
      </c>
      <c r="AT48" s="18">
        <f t="shared" si="26"/>
        <v>0</v>
      </c>
      <c r="AU48" s="18">
        <f t="shared" si="27"/>
        <v>0</v>
      </c>
      <c r="AV48" s="18">
        <f t="shared" si="28"/>
        <v>5393</v>
      </c>
      <c r="AW48" s="18">
        <f t="shared" si="29"/>
        <v>0</v>
      </c>
      <c r="AX48" s="18">
        <f t="shared" si="30"/>
        <v>0</v>
      </c>
      <c r="AY48" s="18">
        <f t="shared" si="31"/>
        <v>0</v>
      </c>
      <c r="AZ48" s="18">
        <f t="shared" si="32"/>
        <v>13484</v>
      </c>
      <c r="BA48" s="18">
        <f t="shared" si="9"/>
        <v>0</v>
      </c>
      <c r="BB48" s="18">
        <f t="shared" si="10"/>
        <v>0</v>
      </c>
      <c r="BC48" s="18">
        <f t="shared" si="11"/>
        <v>0</v>
      </c>
      <c r="BD48" s="18">
        <f t="shared" si="12"/>
        <v>0</v>
      </c>
      <c r="BE48" s="18">
        <f t="shared" si="13"/>
        <v>16180</v>
      </c>
      <c r="BF48" s="18">
        <f t="shared" si="14"/>
        <v>26967</v>
      </c>
      <c r="BG48" s="18">
        <f t="shared" si="15"/>
        <v>0</v>
      </c>
      <c r="BH48" s="18">
        <f t="shared" si="16"/>
        <v>26967</v>
      </c>
      <c r="BI48" s="18">
        <f t="shared" si="17"/>
        <v>0</v>
      </c>
      <c r="BJ48" s="19" t="s">
        <v>765</v>
      </c>
      <c r="BK48" s="15" t="s">
        <v>519</v>
      </c>
      <c r="BL48" s="19" t="s">
        <v>520</v>
      </c>
      <c r="BM48" s="227">
        <f t="shared" si="6"/>
        <v>88991</v>
      </c>
      <c r="BN48" s="228">
        <f t="shared" si="7"/>
        <v>79527.256554549997</v>
      </c>
      <c r="BP48" s="229"/>
      <c r="BQ48" s="230">
        <v>88992.59292000001</v>
      </c>
      <c r="BR48" s="229">
        <f t="shared" si="8"/>
        <v>1.5929200000100536</v>
      </c>
    </row>
    <row r="49" spans="1:70" ht="33.75">
      <c r="A49" s="7" t="s">
        <v>490</v>
      </c>
      <c r="B49" s="20" t="s">
        <v>491</v>
      </c>
      <c r="C49" s="57">
        <v>99</v>
      </c>
      <c r="D49" s="16" t="s">
        <v>530</v>
      </c>
      <c r="E49" s="38">
        <v>10246.370000000001</v>
      </c>
      <c r="F49" s="17">
        <f t="shared" si="33"/>
        <v>1024.6370000000002</v>
      </c>
      <c r="G49" s="17">
        <f t="shared" si="34"/>
        <v>194.68103000000002</v>
      </c>
      <c r="H49" s="17">
        <f t="shared" si="35"/>
        <v>11465.688030000001</v>
      </c>
      <c r="J49" s="7">
        <f t="shared" si="3"/>
        <v>72</v>
      </c>
      <c r="K49" s="7">
        <v>20</v>
      </c>
      <c r="L49" s="7">
        <v>5</v>
      </c>
      <c r="M49" s="7">
        <v>5</v>
      </c>
      <c r="N49" s="7"/>
      <c r="O49" s="7">
        <v>5</v>
      </c>
      <c r="P49" s="7"/>
      <c r="Q49" s="7"/>
      <c r="R49" s="7"/>
      <c r="S49" s="7">
        <v>2</v>
      </c>
      <c r="T49" s="7"/>
      <c r="U49" s="7"/>
      <c r="V49" s="7"/>
      <c r="W49" s="7"/>
      <c r="X49" s="7"/>
      <c r="Y49" s="7">
        <v>5</v>
      </c>
      <c r="Z49" s="7"/>
      <c r="AA49" s="7"/>
      <c r="AB49" s="7"/>
      <c r="AC49" s="7"/>
      <c r="AD49" s="7">
        <v>5</v>
      </c>
      <c r="AE49" s="7">
        <v>5</v>
      </c>
      <c r="AF49" s="7">
        <v>10</v>
      </c>
      <c r="AG49" s="7"/>
      <c r="AH49" s="7">
        <v>10</v>
      </c>
      <c r="AI49" s="7"/>
      <c r="AK49" s="18">
        <f t="shared" si="5"/>
        <v>229314</v>
      </c>
      <c r="AL49" s="18">
        <f t="shared" si="18"/>
        <v>57328</v>
      </c>
      <c r="AM49" s="18">
        <f t="shared" si="19"/>
        <v>57328</v>
      </c>
      <c r="AN49" s="18">
        <f t="shared" si="20"/>
        <v>0</v>
      </c>
      <c r="AO49" s="18">
        <f t="shared" si="21"/>
        <v>57328</v>
      </c>
      <c r="AP49" s="18">
        <f t="shared" si="22"/>
        <v>0</v>
      </c>
      <c r="AQ49" s="18">
        <f t="shared" si="23"/>
        <v>0</v>
      </c>
      <c r="AR49" s="18">
        <f t="shared" si="24"/>
        <v>0</v>
      </c>
      <c r="AS49" s="18">
        <f t="shared" si="25"/>
        <v>22931</v>
      </c>
      <c r="AT49" s="18">
        <f t="shared" si="26"/>
        <v>0</v>
      </c>
      <c r="AU49" s="18">
        <f t="shared" si="27"/>
        <v>0</v>
      </c>
      <c r="AV49" s="18">
        <f t="shared" si="28"/>
        <v>0</v>
      </c>
      <c r="AW49" s="18">
        <f t="shared" si="29"/>
        <v>0</v>
      </c>
      <c r="AX49" s="18">
        <f t="shared" si="30"/>
        <v>0</v>
      </c>
      <c r="AY49" s="18">
        <f t="shared" si="31"/>
        <v>57328</v>
      </c>
      <c r="AZ49" s="18">
        <f t="shared" si="32"/>
        <v>0</v>
      </c>
      <c r="BA49" s="18">
        <f t="shared" si="9"/>
        <v>0</v>
      </c>
      <c r="BB49" s="18">
        <f t="shared" si="10"/>
        <v>0</v>
      </c>
      <c r="BC49" s="18">
        <f t="shared" si="11"/>
        <v>0</v>
      </c>
      <c r="BD49" s="18">
        <f t="shared" si="12"/>
        <v>57328</v>
      </c>
      <c r="BE49" s="18">
        <f t="shared" si="13"/>
        <v>57328</v>
      </c>
      <c r="BF49" s="18">
        <f t="shared" si="14"/>
        <v>114657</v>
      </c>
      <c r="BG49" s="18">
        <f t="shared" si="15"/>
        <v>0</v>
      </c>
      <c r="BH49" s="18">
        <f t="shared" si="16"/>
        <v>114657</v>
      </c>
      <c r="BI49" s="18">
        <f t="shared" si="17"/>
        <v>0</v>
      </c>
      <c r="BJ49" s="21" t="s">
        <v>761</v>
      </c>
      <c r="BK49" s="15" t="s">
        <v>490</v>
      </c>
      <c r="BL49" s="21" t="s">
        <v>491</v>
      </c>
      <c r="BM49" s="227">
        <f t="shared" si="6"/>
        <v>825527</v>
      </c>
      <c r="BN49" s="228">
        <f t="shared" si="7"/>
        <v>737736.37246135005</v>
      </c>
      <c r="BP49" s="229"/>
      <c r="BQ49" s="230">
        <v>825529.53816000023</v>
      </c>
      <c r="BR49" s="229">
        <f t="shared" si="8"/>
        <v>2.5381600002292544</v>
      </c>
    </row>
    <row r="50" spans="1:70" ht="33.75">
      <c r="A50" s="7" t="s">
        <v>490</v>
      </c>
      <c r="B50" s="20" t="s">
        <v>491</v>
      </c>
      <c r="C50" s="57">
        <v>100</v>
      </c>
      <c r="D50" s="16" t="s">
        <v>531</v>
      </c>
      <c r="E50" s="38">
        <v>10246.370000000001</v>
      </c>
      <c r="F50" s="17">
        <f t="shared" si="33"/>
        <v>1024.6370000000002</v>
      </c>
      <c r="G50" s="17">
        <f t="shared" si="34"/>
        <v>194.68103000000002</v>
      </c>
      <c r="H50" s="17">
        <f t="shared" si="35"/>
        <v>11465.688030000001</v>
      </c>
      <c r="J50" s="7">
        <f t="shared" si="3"/>
        <v>72</v>
      </c>
      <c r="K50" s="7">
        <v>20</v>
      </c>
      <c r="L50" s="7">
        <v>5</v>
      </c>
      <c r="M50" s="7">
        <v>5</v>
      </c>
      <c r="N50" s="7"/>
      <c r="O50" s="7">
        <v>5</v>
      </c>
      <c r="P50" s="7"/>
      <c r="Q50" s="7"/>
      <c r="R50" s="7"/>
      <c r="S50" s="7">
        <v>2</v>
      </c>
      <c r="T50" s="7"/>
      <c r="U50" s="7"/>
      <c r="V50" s="7"/>
      <c r="W50" s="7"/>
      <c r="X50" s="7"/>
      <c r="Y50" s="7">
        <v>5</v>
      </c>
      <c r="Z50" s="7"/>
      <c r="AA50" s="7"/>
      <c r="AB50" s="7"/>
      <c r="AC50" s="7"/>
      <c r="AD50" s="7">
        <v>5</v>
      </c>
      <c r="AE50" s="7">
        <v>5</v>
      </c>
      <c r="AF50" s="7">
        <v>10</v>
      </c>
      <c r="AG50" s="7"/>
      <c r="AH50" s="7">
        <v>10</v>
      </c>
      <c r="AI50" s="7"/>
      <c r="AK50" s="18">
        <f t="shared" si="5"/>
        <v>229314</v>
      </c>
      <c r="AL50" s="18">
        <f t="shared" si="18"/>
        <v>57328</v>
      </c>
      <c r="AM50" s="18">
        <f t="shared" si="19"/>
        <v>57328</v>
      </c>
      <c r="AN50" s="18">
        <f t="shared" si="20"/>
        <v>0</v>
      </c>
      <c r="AO50" s="18">
        <f t="shared" si="21"/>
        <v>57328</v>
      </c>
      <c r="AP50" s="18">
        <f t="shared" si="22"/>
        <v>0</v>
      </c>
      <c r="AQ50" s="18">
        <f t="shared" si="23"/>
        <v>0</v>
      </c>
      <c r="AR50" s="18">
        <f t="shared" si="24"/>
        <v>0</v>
      </c>
      <c r="AS50" s="18">
        <f t="shared" si="25"/>
        <v>22931</v>
      </c>
      <c r="AT50" s="18">
        <f t="shared" si="26"/>
        <v>0</v>
      </c>
      <c r="AU50" s="18">
        <f t="shared" si="27"/>
        <v>0</v>
      </c>
      <c r="AV50" s="18">
        <f t="shared" si="28"/>
        <v>0</v>
      </c>
      <c r="AW50" s="18">
        <f t="shared" si="29"/>
        <v>0</v>
      </c>
      <c r="AX50" s="18">
        <f t="shared" si="30"/>
        <v>0</v>
      </c>
      <c r="AY50" s="18">
        <f t="shared" si="31"/>
        <v>57328</v>
      </c>
      <c r="AZ50" s="18">
        <f t="shared" si="32"/>
        <v>0</v>
      </c>
      <c r="BA50" s="18">
        <f t="shared" si="9"/>
        <v>0</v>
      </c>
      <c r="BB50" s="18">
        <f t="shared" si="10"/>
        <v>0</v>
      </c>
      <c r="BC50" s="18">
        <f t="shared" si="11"/>
        <v>0</v>
      </c>
      <c r="BD50" s="18">
        <f t="shared" si="12"/>
        <v>57328</v>
      </c>
      <c r="BE50" s="18">
        <f t="shared" si="13"/>
        <v>57328</v>
      </c>
      <c r="BF50" s="18">
        <f t="shared" si="14"/>
        <v>114657</v>
      </c>
      <c r="BG50" s="18">
        <f t="shared" si="15"/>
        <v>0</v>
      </c>
      <c r="BH50" s="18">
        <f t="shared" si="16"/>
        <v>114657</v>
      </c>
      <c r="BI50" s="18">
        <f t="shared" si="17"/>
        <v>0</v>
      </c>
      <c r="BJ50" s="21" t="s">
        <v>761</v>
      </c>
      <c r="BK50" s="15" t="s">
        <v>490</v>
      </c>
      <c r="BL50" s="21" t="s">
        <v>491</v>
      </c>
      <c r="BM50" s="227">
        <f t="shared" si="6"/>
        <v>825527</v>
      </c>
      <c r="BN50" s="228">
        <f t="shared" si="7"/>
        <v>737736.37246135005</v>
      </c>
      <c r="BP50" s="229"/>
      <c r="BQ50" s="230">
        <v>825529.53816000023</v>
      </c>
      <c r="BR50" s="229">
        <f t="shared" si="8"/>
        <v>2.5381600002292544</v>
      </c>
    </row>
    <row r="51" spans="1:70" ht="33.75">
      <c r="A51" s="7" t="s">
        <v>490</v>
      </c>
      <c r="B51" s="20" t="s">
        <v>491</v>
      </c>
      <c r="C51" s="57">
        <v>101</v>
      </c>
      <c r="D51" s="16" t="s">
        <v>532</v>
      </c>
      <c r="E51" s="38">
        <v>13434.85</v>
      </c>
      <c r="F51" s="17">
        <f t="shared" si="33"/>
        <v>1343.4850000000001</v>
      </c>
      <c r="G51" s="17">
        <f t="shared" si="34"/>
        <v>255.26215000000002</v>
      </c>
      <c r="H51" s="17">
        <f t="shared" si="35"/>
        <v>15033.597150000001</v>
      </c>
      <c r="J51" s="7">
        <f t="shared" si="3"/>
        <v>21</v>
      </c>
      <c r="K51" s="4">
        <v>10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>
        <v>5</v>
      </c>
      <c r="AF51" s="4">
        <v>3</v>
      </c>
      <c r="AG51" s="4"/>
      <c r="AH51" s="4">
        <v>3</v>
      </c>
      <c r="AI51" s="4"/>
      <c r="AK51" s="18">
        <f t="shared" si="5"/>
        <v>150336</v>
      </c>
      <c r="AL51" s="18">
        <f t="shared" si="18"/>
        <v>0</v>
      </c>
      <c r="AM51" s="18">
        <f t="shared" si="19"/>
        <v>0</v>
      </c>
      <c r="AN51" s="18">
        <f t="shared" si="20"/>
        <v>0</v>
      </c>
      <c r="AO51" s="18">
        <f t="shared" si="21"/>
        <v>0</v>
      </c>
      <c r="AP51" s="18">
        <f t="shared" si="22"/>
        <v>0</v>
      </c>
      <c r="AQ51" s="18">
        <f t="shared" si="23"/>
        <v>0</v>
      </c>
      <c r="AR51" s="18">
        <f t="shared" si="24"/>
        <v>0</v>
      </c>
      <c r="AS51" s="18">
        <f t="shared" si="25"/>
        <v>0</v>
      </c>
      <c r="AT51" s="18">
        <f t="shared" si="26"/>
        <v>0</v>
      </c>
      <c r="AU51" s="18">
        <f t="shared" si="27"/>
        <v>0</v>
      </c>
      <c r="AV51" s="18">
        <f t="shared" si="28"/>
        <v>0</v>
      </c>
      <c r="AW51" s="18">
        <f t="shared" si="29"/>
        <v>0</v>
      </c>
      <c r="AX51" s="18">
        <f t="shared" si="30"/>
        <v>0</v>
      </c>
      <c r="AY51" s="18">
        <f t="shared" si="31"/>
        <v>0</v>
      </c>
      <c r="AZ51" s="18">
        <f t="shared" si="32"/>
        <v>0</v>
      </c>
      <c r="BA51" s="18">
        <f t="shared" si="9"/>
        <v>0</v>
      </c>
      <c r="BB51" s="18">
        <f t="shared" si="10"/>
        <v>0</v>
      </c>
      <c r="BC51" s="18">
        <f t="shared" si="11"/>
        <v>0</v>
      </c>
      <c r="BD51" s="18">
        <f t="shared" si="12"/>
        <v>0</v>
      </c>
      <c r="BE51" s="18">
        <f t="shared" si="13"/>
        <v>75168</v>
      </c>
      <c r="BF51" s="18">
        <f t="shared" si="14"/>
        <v>45101</v>
      </c>
      <c r="BG51" s="18">
        <f t="shared" si="15"/>
        <v>0</v>
      </c>
      <c r="BH51" s="18">
        <f t="shared" si="16"/>
        <v>45101</v>
      </c>
      <c r="BI51" s="18">
        <f t="shared" si="17"/>
        <v>0</v>
      </c>
      <c r="BJ51" s="21" t="s">
        <v>761</v>
      </c>
      <c r="BK51" s="15" t="s">
        <v>490</v>
      </c>
      <c r="BL51" s="21" t="s">
        <v>491</v>
      </c>
      <c r="BM51" s="227">
        <f t="shared" si="6"/>
        <v>315706</v>
      </c>
      <c r="BN51" s="228">
        <f t="shared" si="7"/>
        <v>282132.26121530001</v>
      </c>
      <c r="BP51" s="229"/>
      <c r="BQ51" s="230">
        <v>315705.54015000007</v>
      </c>
      <c r="BR51" s="229">
        <f t="shared" si="8"/>
        <v>-0.45984999992651865</v>
      </c>
    </row>
    <row r="52" spans="1:70" ht="33.75">
      <c r="A52" s="7" t="s">
        <v>490</v>
      </c>
      <c r="B52" s="20" t="s">
        <v>491</v>
      </c>
      <c r="C52" s="57">
        <v>102</v>
      </c>
      <c r="D52" s="16" t="s">
        <v>533</v>
      </c>
      <c r="E52" s="38">
        <v>13434.85</v>
      </c>
      <c r="F52" s="17">
        <f t="shared" si="33"/>
        <v>1343.4850000000001</v>
      </c>
      <c r="G52" s="17">
        <f t="shared" si="34"/>
        <v>255.26215000000002</v>
      </c>
      <c r="H52" s="17">
        <f t="shared" si="35"/>
        <v>15033.597150000001</v>
      </c>
      <c r="J52" s="7">
        <f t="shared" si="3"/>
        <v>10</v>
      </c>
      <c r="K52" s="7">
        <v>5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>
        <v>5</v>
      </c>
      <c r="AF52" s="7"/>
      <c r="AG52" s="7"/>
      <c r="AH52" s="7"/>
      <c r="AI52" s="7"/>
      <c r="AK52" s="18">
        <f t="shared" si="5"/>
        <v>75168</v>
      </c>
      <c r="AL52" s="18">
        <f t="shared" si="18"/>
        <v>0</v>
      </c>
      <c r="AM52" s="18">
        <f t="shared" si="19"/>
        <v>0</v>
      </c>
      <c r="AN52" s="18">
        <f t="shared" si="20"/>
        <v>0</v>
      </c>
      <c r="AO52" s="18">
        <f t="shared" si="21"/>
        <v>0</v>
      </c>
      <c r="AP52" s="18">
        <f t="shared" si="22"/>
        <v>0</v>
      </c>
      <c r="AQ52" s="18">
        <f t="shared" si="23"/>
        <v>0</v>
      </c>
      <c r="AR52" s="18">
        <f t="shared" si="24"/>
        <v>0</v>
      </c>
      <c r="AS52" s="18">
        <f t="shared" si="25"/>
        <v>0</v>
      </c>
      <c r="AT52" s="18">
        <f t="shared" si="26"/>
        <v>0</v>
      </c>
      <c r="AU52" s="18">
        <f t="shared" si="27"/>
        <v>0</v>
      </c>
      <c r="AV52" s="18">
        <f t="shared" si="28"/>
        <v>0</v>
      </c>
      <c r="AW52" s="18">
        <f t="shared" si="29"/>
        <v>0</v>
      </c>
      <c r="AX52" s="18">
        <f t="shared" si="30"/>
        <v>0</v>
      </c>
      <c r="AY52" s="18">
        <f t="shared" si="31"/>
        <v>0</v>
      </c>
      <c r="AZ52" s="18">
        <f t="shared" si="32"/>
        <v>0</v>
      </c>
      <c r="BA52" s="18">
        <f t="shared" si="9"/>
        <v>0</v>
      </c>
      <c r="BB52" s="18">
        <f t="shared" si="10"/>
        <v>0</v>
      </c>
      <c r="BC52" s="18">
        <f t="shared" si="11"/>
        <v>0</v>
      </c>
      <c r="BD52" s="18">
        <f t="shared" si="12"/>
        <v>0</v>
      </c>
      <c r="BE52" s="18">
        <f t="shared" si="13"/>
        <v>75168</v>
      </c>
      <c r="BF52" s="18">
        <f t="shared" si="14"/>
        <v>0</v>
      </c>
      <c r="BG52" s="18">
        <f t="shared" si="15"/>
        <v>0</v>
      </c>
      <c r="BH52" s="18">
        <f t="shared" si="16"/>
        <v>0</v>
      </c>
      <c r="BI52" s="18">
        <f t="shared" si="17"/>
        <v>0</v>
      </c>
      <c r="BJ52" s="21" t="s">
        <v>761</v>
      </c>
      <c r="BK52" s="15" t="s">
        <v>490</v>
      </c>
      <c r="BL52" s="21" t="s">
        <v>491</v>
      </c>
      <c r="BM52" s="227">
        <f t="shared" si="6"/>
        <v>150336</v>
      </c>
      <c r="BN52" s="228">
        <f t="shared" si="7"/>
        <v>134348.5255968</v>
      </c>
      <c r="BP52" s="229"/>
      <c r="BQ52" s="230">
        <v>150335.97150000001</v>
      </c>
      <c r="BR52" s="229">
        <f t="shared" si="8"/>
        <v>-2.8499999985797331E-2</v>
      </c>
    </row>
    <row r="53" spans="1:70" ht="33.75">
      <c r="A53" s="7" t="s">
        <v>490</v>
      </c>
      <c r="B53" s="20" t="s">
        <v>491</v>
      </c>
      <c r="C53" s="57">
        <v>105</v>
      </c>
      <c r="D53" s="16" t="s">
        <v>534</v>
      </c>
      <c r="E53" s="38">
        <v>652.28</v>
      </c>
      <c r="F53" s="17">
        <f t="shared" si="33"/>
        <v>65.227999999999994</v>
      </c>
      <c r="G53" s="17">
        <f t="shared" si="34"/>
        <v>12.393319999999999</v>
      </c>
      <c r="H53" s="17">
        <f t="shared" si="35"/>
        <v>729.90131999999994</v>
      </c>
      <c r="J53" s="7">
        <f t="shared" si="3"/>
        <v>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K53" s="18">
        <f t="shared" si="5"/>
        <v>0</v>
      </c>
      <c r="AL53" s="18">
        <f t="shared" si="18"/>
        <v>0</v>
      </c>
      <c r="AM53" s="18">
        <f t="shared" si="19"/>
        <v>0</v>
      </c>
      <c r="AN53" s="18">
        <f t="shared" si="20"/>
        <v>0</v>
      </c>
      <c r="AO53" s="18">
        <f t="shared" si="21"/>
        <v>0</v>
      </c>
      <c r="AP53" s="18">
        <f t="shared" si="22"/>
        <v>0</v>
      </c>
      <c r="AQ53" s="18">
        <f t="shared" si="23"/>
        <v>0</v>
      </c>
      <c r="AR53" s="18">
        <f t="shared" si="24"/>
        <v>0</v>
      </c>
      <c r="AS53" s="18">
        <f t="shared" si="25"/>
        <v>0</v>
      </c>
      <c r="AT53" s="18">
        <f t="shared" si="26"/>
        <v>0</v>
      </c>
      <c r="AU53" s="18">
        <f t="shared" si="27"/>
        <v>0</v>
      </c>
      <c r="AV53" s="18">
        <f t="shared" si="28"/>
        <v>0</v>
      </c>
      <c r="AW53" s="18">
        <f t="shared" si="29"/>
        <v>0</v>
      </c>
      <c r="AX53" s="18">
        <f t="shared" si="30"/>
        <v>0</v>
      </c>
      <c r="AY53" s="18">
        <f t="shared" si="31"/>
        <v>0</v>
      </c>
      <c r="AZ53" s="18">
        <f t="shared" si="32"/>
        <v>0</v>
      </c>
      <c r="BA53" s="18">
        <f t="shared" si="9"/>
        <v>0</v>
      </c>
      <c r="BB53" s="18">
        <f t="shared" si="10"/>
        <v>0</v>
      </c>
      <c r="BC53" s="18">
        <f t="shared" si="11"/>
        <v>0</v>
      </c>
      <c r="BD53" s="18">
        <f t="shared" si="12"/>
        <v>0</v>
      </c>
      <c r="BE53" s="18">
        <f t="shared" si="13"/>
        <v>0</v>
      </c>
      <c r="BF53" s="18">
        <f t="shared" si="14"/>
        <v>0</v>
      </c>
      <c r="BG53" s="18">
        <f t="shared" si="15"/>
        <v>0</v>
      </c>
      <c r="BH53" s="18">
        <f t="shared" si="16"/>
        <v>0</v>
      </c>
      <c r="BI53" s="18">
        <f t="shared" si="17"/>
        <v>0</v>
      </c>
      <c r="BJ53" s="21" t="s">
        <v>761</v>
      </c>
      <c r="BK53" s="15" t="s">
        <v>490</v>
      </c>
      <c r="BL53" s="21" t="s">
        <v>491</v>
      </c>
      <c r="BM53" s="227">
        <f t="shared" si="6"/>
        <v>0</v>
      </c>
      <c r="BN53" s="228">
        <f t="shared" si="7"/>
        <v>0</v>
      </c>
      <c r="BP53" s="229"/>
      <c r="BQ53" s="230">
        <v>0</v>
      </c>
      <c r="BR53" s="229">
        <f t="shared" si="8"/>
        <v>0</v>
      </c>
    </row>
    <row r="54" spans="1:70" ht="56.25">
      <c r="A54" s="7" t="s">
        <v>535</v>
      </c>
      <c r="B54" s="19" t="s">
        <v>536</v>
      </c>
      <c r="C54" s="57">
        <v>106</v>
      </c>
      <c r="D54" s="16" t="s">
        <v>537</v>
      </c>
      <c r="E54" s="38">
        <v>464.47</v>
      </c>
      <c r="F54" s="17">
        <f t="shared" si="33"/>
        <v>46.447000000000003</v>
      </c>
      <c r="G54" s="17">
        <f t="shared" si="34"/>
        <v>8.8249300000000002</v>
      </c>
      <c r="H54" s="17">
        <f t="shared" si="35"/>
        <v>519.74193000000002</v>
      </c>
      <c r="J54" s="7">
        <f t="shared" si="3"/>
        <v>315</v>
      </c>
      <c r="K54" s="7">
        <v>50</v>
      </c>
      <c r="L54" s="7">
        <v>15</v>
      </c>
      <c r="M54" s="7">
        <v>15</v>
      </c>
      <c r="N54" s="7"/>
      <c r="O54" s="7">
        <v>15</v>
      </c>
      <c r="P54" s="7">
        <v>15</v>
      </c>
      <c r="Q54" s="7"/>
      <c r="R54" s="7"/>
      <c r="S54" s="7">
        <v>15</v>
      </c>
      <c r="T54" s="7">
        <v>6</v>
      </c>
      <c r="U54" s="7">
        <v>15</v>
      </c>
      <c r="V54" s="7"/>
      <c r="W54" s="7"/>
      <c r="X54" s="7">
        <v>5</v>
      </c>
      <c r="Y54" s="7">
        <v>10</v>
      </c>
      <c r="Z54" s="7">
        <v>15</v>
      </c>
      <c r="AA54" s="7"/>
      <c r="AB54" s="7"/>
      <c r="AC54" s="7">
        <v>15</v>
      </c>
      <c r="AD54" s="7">
        <v>6</v>
      </c>
      <c r="AE54" s="7">
        <v>20</v>
      </c>
      <c r="AF54" s="7">
        <v>40</v>
      </c>
      <c r="AG54" s="7">
        <v>15</v>
      </c>
      <c r="AH54" s="7">
        <v>40</v>
      </c>
      <c r="AI54" s="7">
        <v>3</v>
      </c>
      <c r="AK54" s="18">
        <f t="shared" si="5"/>
        <v>25987</v>
      </c>
      <c r="AL54" s="18">
        <f t="shared" si="18"/>
        <v>7796</v>
      </c>
      <c r="AM54" s="18">
        <f t="shared" si="19"/>
        <v>7796</v>
      </c>
      <c r="AN54" s="18">
        <f t="shared" si="20"/>
        <v>0</v>
      </c>
      <c r="AO54" s="18">
        <f t="shared" si="21"/>
        <v>7796</v>
      </c>
      <c r="AP54" s="18">
        <f t="shared" si="22"/>
        <v>7796</v>
      </c>
      <c r="AQ54" s="18">
        <f t="shared" si="23"/>
        <v>0</v>
      </c>
      <c r="AR54" s="18">
        <f t="shared" si="24"/>
        <v>0</v>
      </c>
      <c r="AS54" s="18">
        <f t="shared" si="25"/>
        <v>7796</v>
      </c>
      <c r="AT54" s="18">
        <f t="shared" si="26"/>
        <v>3118</v>
      </c>
      <c r="AU54" s="18">
        <f t="shared" si="27"/>
        <v>7796</v>
      </c>
      <c r="AV54" s="18">
        <f t="shared" si="28"/>
        <v>0</v>
      </c>
      <c r="AW54" s="18">
        <f t="shared" si="29"/>
        <v>0</v>
      </c>
      <c r="AX54" s="18">
        <f t="shared" si="30"/>
        <v>2599</v>
      </c>
      <c r="AY54" s="18">
        <f t="shared" si="31"/>
        <v>5197</v>
      </c>
      <c r="AZ54" s="18">
        <f t="shared" si="32"/>
        <v>7796</v>
      </c>
      <c r="BA54" s="18">
        <f t="shared" si="9"/>
        <v>0</v>
      </c>
      <c r="BB54" s="18">
        <f t="shared" si="10"/>
        <v>0</v>
      </c>
      <c r="BC54" s="18">
        <f t="shared" si="11"/>
        <v>7796</v>
      </c>
      <c r="BD54" s="18">
        <f t="shared" si="12"/>
        <v>3118</v>
      </c>
      <c r="BE54" s="18">
        <f t="shared" si="13"/>
        <v>10395</v>
      </c>
      <c r="BF54" s="18">
        <f t="shared" si="14"/>
        <v>20790</v>
      </c>
      <c r="BG54" s="18">
        <f t="shared" si="15"/>
        <v>7796</v>
      </c>
      <c r="BH54" s="18">
        <f t="shared" si="16"/>
        <v>20790</v>
      </c>
      <c r="BI54" s="18">
        <f t="shared" si="17"/>
        <v>1559</v>
      </c>
      <c r="BJ54" s="19" t="s">
        <v>766</v>
      </c>
      <c r="BK54" s="15" t="s">
        <v>535</v>
      </c>
      <c r="BL54" s="19" t="s">
        <v>536</v>
      </c>
      <c r="BM54" s="227">
        <f t="shared" si="6"/>
        <v>163717</v>
      </c>
      <c r="BN54" s="228">
        <f t="shared" si="7"/>
        <v>146306.52382085001</v>
      </c>
      <c r="BP54" s="229"/>
      <c r="BQ54" s="230">
        <v>163718.70794999998</v>
      </c>
      <c r="BR54" s="229">
        <f t="shared" si="8"/>
        <v>1.7079499999817926</v>
      </c>
    </row>
    <row r="55" spans="1:70" ht="56.25">
      <c r="A55" s="7" t="s">
        <v>535</v>
      </c>
      <c r="B55" s="19" t="s">
        <v>536</v>
      </c>
      <c r="C55" s="58">
        <v>107</v>
      </c>
      <c r="D55" s="59" t="s">
        <v>538</v>
      </c>
      <c r="E55" s="37">
        <v>575.92999999999995</v>
      </c>
      <c r="F55" s="17">
        <f t="shared" si="33"/>
        <v>57.592999999999996</v>
      </c>
      <c r="G55" s="17">
        <f t="shared" si="34"/>
        <v>10.94267</v>
      </c>
      <c r="H55" s="17">
        <f t="shared" si="35"/>
        <v>644.46566999999993</v>
      </c>
      <c r="J55" s="7">
        <f t="shared" si="3"/>
        <v>0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K55" s="18">
        <f t="shared" si="5"/>
        <v>0</v>
      </c>
      <c r="AL55" s="18">
        <f t="shared" si="18"/>
        <v>0</v>
      </c>
      <c r="AM55" s="18">
        <f t="shared" si="19"/>
        <v>0</v>
      </c>
      <c r="AN55" s="18">
        <f t="shared" si="20"/>
        <v>0</v>
      </c>
      <c r="AO55" s="18">
        <f t="shared" si="21"/>
        <v>0</v>
      </c>
      <c r="AP55" s="18">
        <f t="shared" si="22"/>
        <v>0</v>
      </c>
      <c r="AQ55" s="18">
        <f t="shared" si="23"/>
        <v>0</v>
      </c>
      <c r="AR55" s="18">
        <f t="shared" si="24"/>
        <v>0</v>
      </c>
      <c r="AS55" s="18">
        <f t="shared" si="25"/>
        <v>0</v>
      </c>
      <c r="AT55" s="18">
        <f t="shared" si="26"/>
        <v>0</v>
      </c>
      <c r="AU55" s="18">
        <f t="shared" si="27"/>
        <v>0</v>
      </c>
      <c r="AV55" s="18">
        <f t="shared" si="28"/>
        <v>0</v>
      </c>
      <c r="AW55" s="18">
        <f t="shared" si="29"/>
        <v>0</v>
      </c>
      <c r="AX55" s="18">
        <f t="shared" si="30"/>
        <v>0</v>
      </c>
      <c r="AY55" s="18">
        <f t="shared" si="31"/>
        <v>0</v>
      </c>
      <c r="AZ55" s="18">
        <f t="shared" si="32"/>
        <v>0</v>
      </c>
      <c r="BA55" s="18">
        <f t="shared" si="9"/>
        <v>0</v>
      </c>
      <c r="BB55" s="18">
        <f t="shared" si="10"/>
        <v>0</v>
      </c>
      <c r="BC55" s="18">
        <f t="shared" si="11"/>
        <v>0</v>
      </c>
      <c r="BD55" s="18">
        <f t="shared" si="12"/>
        <v>0</v>
      </c>
      <c r="BE55" s="18">
        <f t="shared" si="13"/>
        <v>0</v>
      </c>
      <c r="BF55" s="18">
        <f t="shared" si="14"/>
        <v>0</v>
      </c>
      <c r="BG55" s="18">
        <f t="shared" si="15"/>
        <v>0</v>
      </c>
      <c r="BH55" s="18">
        <f t="shared" si="16"/>
        <v>0</v>
      </c>
      <c r="BI55" s="18">
        <f t="shared" si="17"/>
        <v>0</v>
      </c>
      <c r="BJ55" s="19" t="s">
        <v>766</v>
      </c>
      <c r="BK55" s="15" t="s">
        <v>535</v>
      </c>
      <c r="BL55" s="19" t="s">
        <v>536</v>
      </c>
      <c r="BM55" s="227">
        <f t="shared" si="6"/>
        <v>0</v>
      </c>
      <c r="BN55" s="228">
        <f t="shared" si="7"/>
        <v>0</v>
      </c>
      <c r="BP55" s="229"/>
      <c r="BQ55" s="230">
        <v>0</v>
      </c>
      <c r="BR55" s="229">
        <f t="shared" si="8"/>
        <v>0</v>
      </c>
    </row>
    <row r="56" spans="1:70" ht="34.5" customHeight="1">
      <c r="A56" s="7" t="s">
        <v>535</v>
      </c>
      <c r="B56" s="19" t="s">
        <v>536</v>
      </c>
      <c r="C56" s="57">
        <v>112</v>
      </c>
      <c r="D56" s="16" t="s">
        <v>539</v>
      </c>
      <c r="E56" s="37">
        <v>1038.6400000000001</v>
      </c>
      <c r="F56" s="17">
        <f t="shared" si="33"/>
        <v>103.86400000000002</v>
      </c>
      <c r="G56" s="17">
        <f t="shared" si="34"/>
        <v>19.734160000000003</v>
      </c>
      <c r="H56" s="17">
        <f t="shared" si="35"/>
        <v>1162.2381600000001</v>
      </c>
      <c r="J56" s="7">
        <f t="shared" si="3"/>
        <v>177</v>
      </c>
      <c r="K56" s="4">
        <v>35</v>
      </c>
      <c r="L56" s="4">
        <v>9</v>
      </c>
      <c r="M56" s="4">
        <v>15</v>
      </c>
      <c r="N56" s="4"/>
      <c r="O56" s="4">
        <v>15</v>
      </c>
      <c r="P56" s="4"/>
      <c r="Q56" s="4"/>
      <c r="R56" s="4"/>
      <c r="S56" s="4">
        <v>15</v>
      </c>
      <c r="T56" s="4">
        <v>10</v>
      </c>
      <c r="U56" s="4">
        <v>15</v>
      </c>
      <c r="V56" s="4"/>
      <c r="W56" s="4"/>
      <c r="X56" s="4">
        <v>3</v>
      </c>
      <c r="Y56" s="4"/>
      <c r="Z56" s="4"/>
      <c r="AA56" s="4"/>
      <c r="AB56" s="4"/>
      <c r="AC56" s="4"/>
      <c r="AD56" s="4">
        <v>5</v>
      </c>
      <c r="AE56" s="4"/>
      <c r="AF56" s="4">
        <v>20</v>
      </c>
      <c r="AG56" s="4">
        <v>15</v>
      </c>
      <c r="AH56" s="4">
        <v>20</v>
      </c>
      <c r="AI56" s="4"/>
      <c r="AK56" s="18">
        <f t="shared" si="5"/>
        <v>40678</v>
      </c>
      <c r="AL56" s="18">
        <f t="shared" si="18"/>
        <v>10460</v>
      </c>
      <c r="AM56" s="18">
        <f t="shared" si="19"/>
        <v>17434</v>
      </c>
      <c r="AN56" s="18">
        <f t="shared" si="20"/>
        <v>0</v>
      </c>
      <c r="AO56" s="18">
        <f t="shared" si="21"/>
        <v>17434</v>
      </c>
      <c r="AP56" s="18">
        <f t="shared" si="22"/>
        <v>0</v>
      </c>
      <c r="AQ56" s="18">
        <f t="shared" si="23"/>
        <v>0</v>
      </c>
      <c r="AR56" s="18">
        <f t="shared" si="24"/>
        <v>0</v>
      </c>
      <c r="AS56" s="18">
        <f t="shared" si="25"/>
        <v>17434</v>
      </c>
      <c r="AT56" s="18">
        <f t="shared" si="26"/>
        <v>11622</v>
      </c>
      <c r="AU56" s="18">
        <f t="shared" si="27"/>
        <v>17434</v>
      </c>
      <c r="AV56" s="18">
        <f t="shared" si="28"/>
        <v>0</v>
      </c>
      <c r="AW56" s="18">
        <f t="shared" si="29"/>
        <v>0</v>
      </c>
      <c r="AX56" s="18">
        <f t="shared" si="30"/>
        <v>3487</v>
      </c>
      <c r="AY56" s="18">
        <f t="shared" si="31"/>
        <v>0</v>
      </c>
      <c r="AZ56" s="18">
        <f t="shared" si="32"/>
        <v>0</v>
      </c>
      <c r="BA56" s="18">
        <f t="shared" si="9"/>
        <v>0</v>
      </c>
      <c r="BB56" s="18">
        <f t="shared" si="10"/>
        <v>0</v>
      </c>
      <c r="BC56" s="18">
        <f t="shared" si="11"/>
        <v>0</v>
      </c>
      <c r="BD56" s="18">
        <f t="shared" si="12"/>
        <v>5811</v>
      </c>
      <c r="BE56" s="18">
        <f t="shared" si="13"/>
        <v>0</v>
      </c>
      <c r="BF56" s="18">
        <f t="shared" si="14"/>
        <v>23245</v>
      </c>
      <c r="BG56" s="18">
        <f t="shared" si="15"/>
        <v>17434</v>
      </c>
      <c r="BH56" s="18">
        <f t="shared" si="16"/>
        <v>23245</v>
      </c>
      <c r="BI56" s="18">
        <f t="shared" si="17"/>
        <v>0</v>
      </c>
      <c r="BJ56" s="19" t="s">
        <v>766</v>
      </c>
      <c r="BK56" s="15" t="s">
        <v>535</v>
      </c>
      <c r="BL56" s="19" t="s">
        <v>536</v>
      </c>
      <c r="BM56" s="227">
        <f t="shared" si="6"/>
        <v>205718</v>
      </c>
      <c r="BN56" s="228">
        <f t="shared" si="7"/>
        <v>183840.92957589999</v>
      </c>
      <c r="BP56" s="229"/>
      <c r="BQ56" s="230">
        <v>205716.15432000003</v>
      </c>
      <c r="BR56" s="229">
        <f t="shared" si="8"/>
        <v>-1.845679999969434</v>
      </c>
    </row>
    <row r="57" spans="1:70" ht="34.5" customHeight="1">
      <c r="A57" s="7" t="s">
        <v>535</v>
      </c>
      <c r="B57" s="19" t="s">
        <v>536</v>
      </c>
      <c r="C57" s="57">
        <v>118</v>
      </c>
      <c r="D57" s="16" t="s">
        <v>540</v>
      </c>
      <c r="E57" s="37">
        <v>1202.02</v>
      </c>
      <c r="F57" s="17">
        <f t="shared" si="33"/>
        <v>120.202</v>
      </c>
      <c r="G57" s="17">
        <f t="shared" si="34"/>
        <v>22.838380000000001</v>
      </c>
      <c r="H57" s="17">
        <f t="shared" si="35"/>
        <v>1345.0603799999999</v>
      </c>
      <c r="J57" s="7">
        <f t="shared" si="3"/>
        <v>301</v>
      </c>
      <c r="K57" s="4">
        <v>50</v>
      </c>
      <c r="L57" s="4">
        <v>20</v>
      </c>
      <c r="M57" s="4">
        <v>20</v>
      </c>
      <c r="N57" s="4"/>
      <c r="O57" s="4">
        <v>20</v>
      </c>
      <c r="P57" s="4"/>
      <c r="Q57" s="4"/>
      <c r="R57" s="4"/>
      <c r="S57" s="4">
        <v>20</v>
      </c>
      <c r="T57" s="4">
        <v>10</v>
      </c>
      <c r="U57" s="4">
        <v>20</v>
      </c>
      <c r="V57" s="4"/>
      <c r="W57" s="4"/>
      <c r="X57" s="4">
        <v>10</v>
      </c>
      <c r="Y57" s="4">
        <v>10</v>
      </c>
      <c r="Z57" s="4"/>
      <c r="AA57" s="4"/>
      <c r="AB57" s="4"/>
      <c r="AC57" s="4">
        <v>15</v>
      </c>
      <c r="AD57" s="4">
        <v>6</v>
      </c>
      <c r="AE57" s="4">
        <v>20</v>
      </c>
      <c r="AF57" s="4">
        <v>40</v>
      </c>
      <c r="AG57" s="4"/>
      <c r="AH57" s="4">
        <v>40</v>
      </c>
      <c r="AI57" s="4"/>
      <c r="AK57" s="18">
        <f t="shared" si="5"/>
        <v>67253</v>
      </c>
      <c r="AL57" s="18">
        <f t="shared" si="18"/>
        <v>26901</v>
      </c>
      <c r="AM57" s="18">
        <f t="shared" si="19"/>
        <v>26901</v>
      </c>
      <c r="AN57" s="18">
        <f t="shared" si="20"/>
        <v>0</v>
      </c>
      <c r="AO57" s="18">
        <f t="shared" si="21"/>
        <v>26901</v>
      </c>
      <c r="AP57" s="18">
        <f t="shared" si="22"/>
        <v>0</v>
      </c>
      <c r="AQ57" s="18">
        <f t="shared" si="23"/>
        <v>0</v>
      </c>
      <c r="AR57" s="18">
        <f t="shared" si="24"/>
        <v>0</v>
      </c>
      <c r="AS57" s="18">
        <f t="shared" si="25"/>
        <v>26901</v>
      </c>
      <c r="AT57" s="18">
        <f t="shared" si="26"/>
        <v>13451</v>
      </c>
      <c r="AU57" s="18">
        <f t="shared" si="27"/>
        <v>26901</v>
      </c>
      <c r="AV57" s="18">
        <f t="shared" si="28"/>
        <v>0</v>
      </c>
      <c r="AW57" s="18">
        <f t="shared" si="29"/>
        <v>0</v>
      </c>
      <c r="AX57" s="18">
        <f t="shared" si="30"/>
        <v>13451</v>
      </c>
      <c r="AY57" s="18">
        <f t="shared" si="31"/>
        <v>13451</v>
      </c>
      <c r="AZ57" s="18">
        <f t="shared" si="32"/>
        <v>0</v>
      </c>
      <c r="BA57" s="18">
        <f t="shared" si="9"/>
        <v>0</v>
      </c>
      <c r="BB57" s="18">
        <f t="shared" si="10"/>
        <v>0</v>
      </c>
      <c r="BC57" s="18">
        <f t="shared" si="11"/>
        <v>20176</v>
      </c>
      <c r="BD57" s="18">
        <f t="shared" si="12"/>
        <v>8070</v>
      </c>
      <c r="BE57" s="18">
        <f t="shared" si="13"/>
        <v>26901</v>
      </c>
      <c r="BF57" s="18">
        <f t="shared" si="14"/>
        <v>53802</v>
      </c>
      <c r="BG57" s="18">
        <f t="shared" si="15"/>
        <v>0</v>
      </c>
      <c r="BH57" s="18">
        <f t="shared" si="16"/>
        <v>53802</v>
      </c>
      <c r="BI57" s="18">
        <f t="shared" si="17"/>
        <v>0</v>
      </c>
      <c r="BJ57" s="19" t="s">
        <v>766</v>
      </c>
      <c r="BK57" s="15" t="s">
        <v>535</v>
      </c>
      <c r="BL57" s="19" t="s">
        <v>536</v>
      </c>
      <c r="BM57" s="227">
        <f t="shared" si="6"/>
        <v>404862</v>
      </c>
      <c r="BN57" s="228">
        <f t="shared" si="7"/>
        <v>361806.97085310001</v>
      </c>
      <c r="BP57" s="229"/>
      <c r="BQ57" s="230">
        <v>404863.17437999998</v>
      </c>
      <c r="BR57" s="229">
        <f t="shared" si="8"/>
        <v>1.1743799999821931</v>
      </c>
    </row>
    <row r="58" spans="1:70" ht="56.25">
      <c r="A58" s="7" t="s">
        <v>535</v>
      </c>
      <c r="B58" s="19" t="s">
        <v>536</v>
      </c>
      <c r="C58" s="57">
        <v>120</v>
      </c>
      <c r="D58" s="16" t="s">
        <v>541</v>
      </c>
      <c r="E58" s="37">
        <v>1270.49</v>
      </c>
      <c r="F58" s="17">
        <f t="shared" si="33"/>
        <v>127.04900000000001</v>
      </c>
      <c r="G58" s="17">
        <f t="shared" si="34"/>
        <v>24.139310000000002</v>
      </c>
      <c r="H58" s="17">
        <f t="shared" si="35"/>
        <v>1421.67831</v>
      </c>
      <c r="J58" s="7">
        <f t="shared" si="3"/>
        <v>115</v>
      </c>
      <c r="K58" s="4">
        <v>30</v>
      </c>
      <c r="L58" s="4">
        <v>12</v>
      </c>
      <c r="M58" s="4">
        <v>12</v>
      </c>
      <c r="N58" s="4"/>
      <c r="O58" s="4">
        <v>12</v>
      </c>
      <c r="P58" s="4"/>
      <c r="Q58" s="4"/>
      <c r="R58" s="4"/>
      <c r="S58" s="4">
        <v>12</v>
      </c>
      <c r="T58" s="4">
        <v>10</v>
      </c>
      <c r="U58" s="4">
        <v>12</v>
      </c>
      <c r="V58" s="4"/>
      <c r="W58" s="4"/>
      <c r="X58" s="4">
        <v>3</v>
      </c>
      <c r="Y58" s="4">
        <v>6</v>
      </c>
      <c r="Z58" s="4"/>
      <c r="AA58" s="4"/>
      <c r="AB58" s="4"/>
      <c r="AC58" s="4"/>
      <c r="AD58" s="4">
        <v>6</v>
      </c>
      <c r="AE58" s="4"/>
      <c r="AF58" s="4"/>
      <c r="AG58" s="4"/>
      <c r="AH58" s="4"/>
      <c r="AI58" s="4"/>
      <c r="AK58" s="18">
        <f t="shared" si="5"/>
        <v>42650</v>
      </c>
      <c r="AL58" s="18">
        <f t="shared" si="18"/>
        <v>17060</v>
      </c>
      <c r="AM58" s="18">
        <f t="shared" si="19"/>
        <v>17060</v>
      </c>
      <c r="AN58" s="18">
        <f t="shared" si="20"/>
        <v>0</v>
      </c>
      <c r="AO58" s="18">
        <f t="shared" si="21"/>
        <v>17060</v>
      </c>
      <c r="AP58" s="18">
        <f t="shared" si="22"/>
        <v>0</v>
      </c>
      <c r="AQ58" s="18">
        <f t="shared" si="23"/>
        <v>0</v>
      </c>
      <c r="AR58" s="18">
        <f t="shared" si="24"/>
        <v>0</v>
      </c>
      <c r="AS58" s="18">
        <f t="shared" si="25"/>
        <v>17060</v>
      </c>
      <c r="AT58" s="18">
        <f t="shared" si="26"/>
        <v>14217</v>
      </c>
      <c r="AU58" s="18">
        <f t="shared" si="27"/>
        <v>17060</v>
      </c>
      <c r="AV58" s="18">
        <f t="shared" si="28"/>
        <v>0</v>
      </c>
      <c r="AW58" s="18">
        <f t="shared" si="29"/>
        <v>0</v>
      </c>
      <c r="AX58" s="18">
        <f t="shared" si="30"/>
        <v>4265</v>
      </c>
      <c r="AY58" s="18">
        <f t="shared" si="31"/>
        <v>8530</v>
      </c>
      <c r="AZ58" s="18">
        <f t="shared" si="32"/>
        <v>0</v>
      </c>
      <c r="BA58" s="18">
        <f t="shared" si="9"/>
        <v>0</v>
      </c>
      <c r="BB58" s="18">
        <f t="shared" si="10"/>
        <v>0</v>
      </c>
      <c r="BC58" s="18">
        <f t="shared" si="11"/>
        <v>0</v>
      </c>
      <c r="BD58" s="18">
        <f t="shared" si="12"/>
        <v>8530</v>
      </c>
      <c r="BE58" s="18">
        <f t="shared" si="13"/>
        <v>0</v>
      </c>
      <c r="BF58" s="18">
        <f t="shared" si="14"/>
        <v>0</v>
      </c>
      <c r="BG58" s="18">
        <f t="shared" si="15"/>
        <v>0</v>
      </c>
      <c r="BH58" s="18">
        <f t="shared" si="16"/>
        <v>0</v>
      </c>
      <c r="BI58" s="18">
        <f t="shared" si="17"/>
        <v>0</v>
      </c>
      <c r="BJ58" s="19" t="s">
        <v>766</v>
      </c>
      <c r="BK58" s="15" t="s">
        <v>535</v>
      </c>
      <c r="BL58" s="19" t="s">
        <v>536</v>
      </c>
      <c r="BM58" s="227">
        <f t="shared" si="6"/>
        <v>163492</v>
      </c>
      <c r="BN58" s="228">
        <f t="shared" si="7"/>
        <v>146105.45143459999</v>
      </c>
      <c r="BP58" s="229"/>
      <c r="BQ58" s="230">
        <v>163493.00564999998</v>
      </c>
      <c r="BR58" s="229">
        <f t="shared" si="8"/>
        <v>1.0056499999773223</v>
      </c>
    </row>
    <row r="59" spans="1:70" ht="56.25">
      <c r="A59" s="7" t="s">
        <v>535</v>
      </c>
      <c r="B59" s="19" t="s">
        <v>536</v>
      </c>
      <c r="C59" s="57">
        <v>124</v>
      </c>
      <c r="D59" s="16" t="s">
        <v>740</v>
      </c>
      <c r="E59" s="37">
        <v>7167</v>
      </c>
      <c r="F59" s="17">
        <f t="shared" si="33"/>
        <v>716.7</v>
      </c>
      <c r="G59" s="17">
        <f t="shared" si="34"/>
        <v>136.173</v>
      </c>
      <c r="H59" s="17">
        <f t="shared" si="35"/>
        <v>8019.8729999999996</v>
      </c>
      <c r="J59" s="215">
        <f t="shared" si="3"/>
        <v>98</v>
      </c>
      <c r="K59" s="216"/>
      <c r="L59" s="216">
        <v>8</v>
      </c>
      <c r="M59" s="216">
        <v>8</v>
      </c>
      <c r="N59" s="216"/>
      <c r="O59" s="216"/>
      <c r="P59" s="216"/>
      <c r="Q59" s="216"/>
      <c r="R59" s="216"/>
      <c r="S59" s="216">
        <v>8</v>
      </c>
      <c r="T59" s="216"/>
      <c r="U59" s="216"/>
      <c r="V59" s="216"/>
      <c r="W59" s="216"/>
      <c r="X59" s="216">
        <v>4</v>
      </c>
      <c r="Y59" s="216"/>
      <c r="Z59" s="216"/>
      <c r="AA59" s="216"/>
      <c r="AB59" s="216"/>
      <c r="AC59" s="216">
        <v>10</v>
      </c>
      <c r="AD59" s="216">
        <v>5</v>
      </c>
      <c r="AE59" s="216">
        <v>20</v>
      </c>
      <c r="AF59" s="216">
        <v>30</v>
      </c>
      <c r="AG59" s="216"/>
      <c r="AH59" s="216"/>
      <c r="AI59" s="216">
        <v>5</v>
      </c>
      <c r="AJ59" s="217"/>
      <c r="AK59" s="218">
        <f t="shared" si="5"/>
        <v>0</v>
      </c>
      <c r="AL59" s="218">
        <f t="shared" si="18"/>
        <v>64159</v>
      </c>
      <c r="AM59" s="218">
        <f t="shared" si="19"/>
        <v>64159</v>
      </c>
      <c r="AN59" s="218">
        <f t="shared" si="20"/>
        <v>0</v>
      </c>
      <c r="AO59" s="218">
        <f t="shared" si="21"/>
        <v>0</v>
      </c>
      <c r="AP59" s="218">
        <f t="shared" si="22"/>
        <v>0</v>
      </c>
      <c r="AQ59" s="218">
        <f t="shared" si="23"/>
        <v>0</v>
      </c>
      <c r="AR59" s="218">
        <f t="shared" si="24"/>
        <v>0</v>
      </c>
      <c r="AS59" s="218">
        <f t="shared" si="25"/>
        <v>64159</v>
      </c>
      <c r="AT59" s="218">
        <f t="shared" si="26"/>
        <v>0</v>
      </c>
      <c r="AU59" s="218">
        <f t="shared" si="27"/>
        <v>0</v>
      </c>
      <c r="AV59" s="218">
        <f t="shared" si="28"/>
        <v>0</v>
      </c>
      <c r="AW59" s="218">
        <f t="shared" si="29"/>
        <v>0</v>
      </c>
      <c r="AX59" s="218">
        <f t="shared" si="30"/>
        <v>32079</v>
      </c>
      <c r="AY59" s="218">
        <f t="shared" si="31"/>
        <v>0</v>
      </c>
      <c r="AZ59" s="218">
        <f t="shared" si="32"/>
        <v>0</v>
      </c>
      <c r="BA59" s="218">
        <f t="shared" si="9"/>
        <v>0</v>
      </c>
      <c r="BB59" s="218">
        <f t="shared" si="10"/>
        <v>0</v>
      </c>
      <c r="BC59" s="218">
        <f t="shared" si="11"/>
        <v>80199</v>
      </c>
      <c r="BD59" s="218">
        <f t="shared" si="12"/>
        <v>40099</v>
      </c>
      <c r="BE59" s="218">
        <f t="shared" si="13"/>
        <v>160397</v>
      </c>
      <c r="BF59" s="218">
        <f t="shared" si="14"/>
        <v>240596</v>
      </c>
      <c r="BG59" s="218">
        <f t="shared" si="15"/>
        <v>0</v>
      </c>
      <c r="BH59" s="218">
        <f t="shared" si="16"/>
        <v>0</v>
      </c>
      <c r="BI59" s="218">
        <f t="shared" si="17"/>
        <v>40099</v>
      </c>
      <c r="BJ59" s="219" t="s">
        <v>766</v>
      </c>
      <c r="BK59" s="220" t="s">
        <v>535</v>
      </c>
      <c r="BL59" s="219" t="s">
        <v>536</v>
      </c>
      <c r="BM59" s="227">
        <f t="shared" si="6"/>
        <v>785946</v>
      </c>
      <c r="BN59" s="228">
        <f t="shared" si="7"/>
        <v>702364.61192729999</v>
      </c>
      <c r="BP59" s="229"/>
      <c r="BQ59" s="230">
        <v>340436.68224000005</v>
      </c>
      <c r="BR59" s="229">
        <f t="shared" si="8"/>
        <v>-445509.31775999995</v>
      </c>
    </row>
    <row r="60" spans="1:70" ht="56.25">
      <c r="A60" s="7" t="s">
        <v>535</v>
      </c>
      <c r="B60" s="19" t="s">
        <v>536</v>
      </c>
      <c r="C60" s="57">
        <v>125</v>
      </c>
      <c r="D60" s="16" t="s">
        <v>542</v>
      </c>
      <c r="E60" s="37">
        <v>2376.8200000000002</v>
      </c>
      <c r="F60" s="17">
        <f t="shared" si="33"/>
        <v>237.68200000000002</v>
      </c>
      <c r="G60" s="17">
        <f t="shared" si="34"/>
        <v>45.159580000000005</v>
      </c>
      <c r="H60" s="17">
        <f t="shared" si="35"/>
        <v>2659.6615800000004</v>
      </c>
      <c r="J60" s="7">
        <f t="shared" si="3"/>
        <v>30</v>
      </c>
      <c r="K60" s="4"/>
      <c r="L60" s="213"/>
      <c r="M60" s="213"/>
      <c r="N60" s="4"/>
      <c r="O60" s="4"/>
      <c r="P60" s="4"/>
      <c r="Q60" s="4"/>
      <c r="R60" s="4"/>
      <c r="S60" s="213"/>
      <c r="T60" s="4"/>
      <c r="U60" s="4"/>
      <c r="V60" s="4"/>
      <c r="W60" s="4"/>
      <c r="X60" s="213"/>
      <c r="Y60" s="4"/>
      <c r="Z60" s="4"/>
      <c r="AA60" s="4"/>
      <c r="AB60" s="4"/>
      <c r="AC60" s="213"/>
      <c r="AD60" s="213"/>
      <c r="AE60" s="213"/>
      <c r="AF60" s="213"/>
      <c r="AG60" s="4"/>
      <c r="AH60" s="4">
        <v>30</v>
      </c>
      <c r="AI60" s="213"/>
      <c r="AK60" s="18">
        <f t="shared" si="5"/>
        <v>0</v>
      </c>
      <c r="AL60" s="18">
        <f t="shared" si="18"/>
        <v>0</v>
      </c>
      <c r="AM60" s="18">
        <f t="shared" si="19"/>
        <v>0</v>
      </c>
      <c r="AN60" s="18">
        <f t="shared" si="20"/>
        <v>0</v>
      </c>
      <c r="AO60" s="18">
        <f t="shared" si="21"/>
        <v>0</v>
      </c>
      <c r="AP60" s="18">
        <f t="shared" si="22"/>
        <v>0</v>
      </c>
      <c r="AQ60" s="18">
        <f t="shared" si="23"/>
        <v>0</v>
      </c>
      <c r="AR60" s="18">
        <f t="shared" si="24"/>
        <v>0</v>
      </c>
      <c r="AS60" s="18">
        <f t="shared" si="25"/>
        <v>0</v>
      </c>
      <c r="AT60" s="18">
        <f t="shared" si="26"/>
        <v>0</v>
      </c>
      <c r="AU60" s="18">
        <f t="shared" si="27"/>
        <v>0</v>
      </c>
      <c r="AV60" s="18">
        <f t="shared" si="28"/>
        <v>0</v>
      </c>
      <c r="AW60" s="18">
        <f t="shared" si="29"/>
        <v>0</v>
      </c>
      <c r="AX60" s="18">
        <f t="shared" si="30"/>
        <v>0</v>
      </c>
      <c r="AY60" s="18">
        <f t="shared" si="31"/>
        <v>0</v>
      </c>
      <c r="AZ60" s="18">
        <f t="shared" si="32"/>
        <v>0</v>
      </c>
      <c r="BA60" s="18">
        <f t="shared" si="9"/>
        <v>0</v>
      </c>
      <c r="BB60" s="18">
        <f t="shared" si="10"/>
        <v>0</v>
      </c>
      <c r="BC60" s="18">
        <f t="shared" si="11"/>
        <v>0</v>
      </c>
      <c r="BD60" s="18">
        <f t="shared" si="12"/>
        <v>0</v>
      </c>
      <c r="BE60" s="18">
        <f t="shared" si="13"/>
        <v>0</v>
      </c>
      <c r="BF60" s="18">
        <f t="shared" si="14"/>
        <v>0</v>
      </c>
      <c r="BG60" s="18">
        <f t="shared" si="15"/>
        <v>0</v>
      </c>
      <c r="BH60" s="18">
        <f t="shared" si="16"/>
        <v>79790</v>
      </c>
      <c r="BI60" s="18">
        <f t="shared" si="17"/>
        <v>0</v>
      </c>
      <c r="BJ60" s="19" t="s">
        <v>766</v>
      </c>
      <c r="BK60" s="15" t="s">
        <v>535</v>
      </c>
      <c r="BL60" s="19" t="s">
        <v>536</v>
      </c>
      <c r="BM60" s="227">
        <f t="shared" si="6"/>
        <v>79790</v>
      </c>
      <c r="BN60" s="228">
        <f t="shared" si="7"/>
        <v>71304.736439500004</v>
      </c>
      <c r="BP60" s="229"/>
      <c r="BQ60" s="230">
        <v>156260.04701999997</v>
      </c>
      <c r="BR60" s="229">
        <f t="shared" si="8"/>
        <v>76470.047019999969</v>
      </c>
    </row>
    <row r="61" spans="1:70" ht="56.25">
      <c r="A61" s="7" t="s">
        <v>535</v>
      </c>
      <c r="B61" s="19" t="s">
        <v>536</v>
      </c>
      <c r="C61" s="57">
        <v>126</v>
      </c>
      <c r="D61" s="16" t="s">
        <v>741</v>
      </c>
      <c r="E61" s="37">
        <v>7296.68</v>
      </c>
      <c r="F61" s="17">
        <f t="shared" si="33"/>
        <v>729.66800000000012</v>
      </c>
      <c r="G61" s="17">
        <f t="shared" si="34"/>
        <v>138.63692000000003</v>
      </c>
      <c r="H61" s="17">
        <f t="shared" si="35"/>
        <v>8164.9849199999999</v>
      </c>
      <c r="J61" s="215">
        <f t="shared" si="3"/>
        <v>67</v>
      </c>
      <c r="K61" s="216">
        <v>30</v>
      </c>
      <c r="L61" s="216">
        <v>8</v>
      </c>
      <c r="M61" s="216">
        <v>8</v>
      </c>
      <c r="N61" s="216"/>
      <c r="O61" s="216"/>
      <c r="P61" s="216"/>
      <c r="Q61" s="216"/>
      <c r="R61" s="216"/>
      <c r="S61" s="216">
        <v>8</v>
      </c>
      <c r="T61" s="216"/>
      <c r="U61" s="216"/>
      <c r="V61" s="216"/>
      <c r="W61" s="216"/>
      <c r="X61" s="216">
        <v>3</v>
      </c>
      <c r="Y61" s="216"/>
      <c r="Z61" s="216"/>
      <c r="AA61" s="216"/>
      <c r="AB61" s="216"/>
      <c r="AC61" s="216"/>
      <c r="AD61" s="216"/>
      <c r="AE61" s="216"/>
      <c r="AF61" s="216">
        <v>10</v>
      </c>
      <c r="AG61" s="216"/>
      <c r="AH61" s="216"/>
      <c r="AI61" s="216"/>
      <c r="AJ61" s="217"/>
      <c r="AK61" s="218">
        <f t="shared" si="5"/>
        <v>244950</v>
      </c>
      <c r="AL61" s="218">
        <f t="shared" si="18"/>
        <v>65320</v>
      </c>
      <c r="AM61" s="218">
        <f t="shared" si="19"/>
        <v>65320</v>
      </c>
      <c r="AN61" s="218">
        <f t="shared" si="20"/>
        <v>0</v>
      </c>
      <c r="AO61" s="218">
        <f t="shared" si="21"/>
        <v>0</v>
      </c>
      <c r="AP61" s="218">
        <f t="shared" si="22"/>
        <v>0</v>
      </c>
      <c r="AQ61" s="218">
        <f t="shared" si="23"/>
        <v>0</v>
      </c>
      <c r="AR61" s="218">
        <f t="shared" si="24"/>
        <v>0</v>
      </c>
      <c r="AS61" s="218">
        <f t="shared" si="25"/>
        <v>65320</v>
      </c>
      <c r="AT61" s="218">
        <f t="shared" si="26"/>
        <v>0</v>
      </c>
      <c r="AU61" s="218">
        <f t="shared" si="27"/>
        <v>0</v>
      </c>
      <c r="AV61" s="218">
        <f t="shared" si="28"/>
        <v>0</v>
      </c>
      <c r="AW61" s="218">
        <f t="shared" si="29"/>
        <v>0</v>
      </c>
      <c r="AX61" s="218">
        <f t="shared" si="30"/>
        <v>24495</v>
      </c>
      <c r="AY61" s="218">
        <f t="shared" si="31"/>
        <v>0</v>
      </c>
      <c r="AZ61" s="218">
        <f t="shared" si="32"/>
        <v>0</v>
      </c>
      <c r="BA61" s="218">
        <f t="shared" si="9"/>
        <v>0</v>
      </c>
      <c r="BB61" s="218">
        <f t="shared" si="10"/>
        <v>0</v>
      </c>
      <c r="BC61" s="218">
        <f t="shared" si="11"/>
        <v>0</v>
      </c>
      <c r="BD61" s="218">
        <f t="shared" si="12"/>
        <v>0</v>
      </c>
      <c r="BE61" s="218">
        <f t="shared" si="13"/>
        <v>0</v>
      </c>
      <c r="BF61" s="218">
        <f t="shared" si="14"/>
        <v>81650</v>
      </c>
      <c r="BG61" s="218">
        <f t="shared" si="15"/>
        <v>0</v>
      </c>
      <c r="BH61" s="218">
        <f t="shared" si="16"/>
        <v>0</v>
      </c>
      <c r="BI61" s="218">
        <f t="shared" si="17"/>
        <v>0</v>
      </c>
      <c r="BJ61" s="219" t="s">
        <v>766</v>
      </c>
      <c r="BK61" s="220" t="s">
        <v>535</v>
      </c>
      <c r="BL61" s="219" t="s">
        <v>536</v>
      </c>
      <c r="BM61" s="227">
        <f t="shared" si="6"/>
        <v>547055</v>
      </c>
      <c r="BN61" s="228">
        <f t="shared" si="7"/>
        <v>488878.46337775001</v>
      </c>
      <c r="BP61" s="229"/>
      <c r="BQ61" s="230">
        <v>0</v>
      </c>
      <c r="BR61" s="229">
        <f t="shared" si="8"/>
        <v>-547055</v>
      </c>
    </row>
    <row r="62" spans="1:70" ht="56.25">
      <c r="A62" s="7" t="s">
        <v>535</v>
      </c>
      <c r="B62" s="19" t="s">
        <v>536</v>
      </c>
      <c r="C62" s="58">
        <v>127</v>
      </c>
      <c r="D62" s="59" t="s">
        <v>543</v>
      </c>
      <c r="E62" s="37">
        <v>1813.54</v>
      </c>
      <c r="F62" s="17">
        <f t="shared" si="33"/>
        <v>181.35400000000001</v>
      </c>
      <c r="G62" s="17">
        <f t="shared" si="34"/>
        <v>34.457260000000005</v>
      </c>
      <c r="H62" s="17">
        <f t="shared" si="35"/>
        <v>2029.3512599999999</v>
      </c>
      <c r="J62" s="215">
        <f t="shared" si="3"/>
        <v>10</v>
      </c>
      <c r="K62" s="221"/>
      <c r="L62" s="221"/>
      <c r="M62" s="221"/>
      <c r="N62" s="216"/>
      <c r="O62" s="216"/>
      <c r="P62" s="216"/>
      <c r="Q62" s="216"/>
      <c r="R62" s="216"/>
      <c r="S62" s="221"/>
      <c r="T62" s="216"/>
      <c r="U62" s="216"/>
      <c r="V62" s="216"/>
      <c r="W62" s="216"/>
      <c r="X62" s="221"/>
      <c r="Y62" s="216"/>
      <c r="Z62" s="216"/>
      <c r="AA62" s="216"/>
      <c r="AB62" s="216"/>
      <c r="AC62" s="216"/>
      <c r="AD62" s="216"/>
      <c r="AE62" s="216"/>
      <c r="AF62" s="221"/>
      <c r="AG62" s="216"/>
      <c r="AH62" s="216">
        <v>10</v>
      </c>
      <c r="AI62" s="216"/>
      <c r="AJ62" s="217"/>
      <c r="AK62" s="218">
        <f t="shared" si="5"/>
        <v>0</v>
      </c>
      <c r="AL62" s="218">
        <f t="shared" si="18"/>
        <v>0</v>
      </c>
      <c r="AM62" s="218">
        <f t="shared" si="19"/>
        <v>0</v>
      </c>
      <c r="AN62" s="218">
        <f t="shared" si="20"/>
        <v>0</v>
      </c>
      <c r="AO62" s="218">
        <f t="shared" si="21"/>
        <v>0</v>
      </c>
      <c r="AP62" s="218">
        <f t="shared" si="22"/>
        <v>0</v>
      </c>
      <c r="AQ62" s="218">
        <f t="shared" si="23"/>
        <v>0</v>
      </c>
      <c r="AR62" s="218">
        <f t="shared" si="24"/>
        <v>0</v>
      </c>
      <c r="AS62" s="218">
        <f t="shared" si="25"/>
        <v>0</v>
      </c>
      <c r="AT62" s="218">
        <f t="shared" si="26"/>
        <v>0</v>
      </c>
      <c r="AU62" s="218">
        <f t="shared" si="27"/>
        <v>0</v>
      </c>
      <c r="AV62" s="218">
        <f t="shared" si="28"/>
        <v>0</v>
      </c>
      <c r="AW62" s="218">
        <f t="shared" si="29"/>
        <v>0</v>
      </c>
      <c r="AX62" s="218">
        <f t="shared" si="30"/>
        <v>0</v>
      </c>
      <c r="AY62" s="218">
        <f t="shared" si="31"/>
        <v>0</v>
      </c>
      <c r="AZ62" s="218">
        <f t="shared" si="32"/>
        <v>0</v>
      </c>
      <c r="BA62" s="218">
        <f t="shared" si="9"/>
        <v>0</v>
      </c>
      <c r="BB62" s="218">
        <f t="shared" si="10"/>
        <v>0</v>
      </c>
      <c r="BC62" s="218">
        <f t="shared" si="11"/>
        <v>0</v>
      </c>
      <c r="BD62" s="218">
        <f t="shared" si="12"/>
        <v>0</v>
      </c>
      <c r="BE62" s="218">
        <f t="shared" si="13"/>
        <v>0</v>
      </c>
      <c r="BF62" s="218">
        <f t="shared" si="14"/>
        <v>0</v>
      </c>
      <c r="BG62" s="218">
        <f t="shared" si="15"/>
        <v>0</v>
      </c>
      <c r="BH62" s="218">
        <f t="shared" si="16"/>
        <v>20294</v>
      </c>
      <c r="BI62" s="218">
        <f t="shared" si="17"/>
        <v>0</v>
      </c>
      <c r="BJ62" s="219" t="s">
        <v>766</v>
      </c>
      <c r="BK62" s="220" t="s">
        <v>535</v>
      </c>
      <c r="BL62" s="219" t="s">
        <v>536</v>
      </c>
      <c r="BM62" s="227">
        <f t="shared" si="6"/>
        <v>20294</v>
      </c>
      <c r="BN62" s="228">
        <f t="shared" si="7"/>
        <v>18135.835584699998</v>
      </c>
      <c r="BP62" s="229"/>
      <c r="BQ62" s="230"/>
      <c r="BR62" s="229">
        <f t="shared" si="8"/>
        <v>-20294</v>
      </c>
    </row>
    <row r="63" spans="1:70" ht="67.5">
      <c r="A63" s="23" t="s">
        <v>544</v>
      </c>
      <c r="B63" s="23" t="s">
        <v>545</v>
      </c>
      <c r="C63" s="57">
        <v>136</v>
      </c>
      <c r="D63" s="16" t="s">
        <v>546</v>
      </c>
      <c r="E63" s="37">
        <v>6018.26</v>
      </c>
      <c r="F63" s="17">
        <f t="shared" si="33"/>
        <v>601.82600000000002</v>
      </c>
      <c r="G63" s="17">
        <f t="shared" si="34"/>
        <v>114.34694</v>
      </c>
      <c r="H63" s="17">
        <f t="shared" si="35"/>
        <v>6734.4329400000006</v>
      </c>
      <c r="J63" s="7">
        <f t="shared" si="3"/>
        <v>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K63" s="18">
        <f t="shared" si="5"/>
        <v>0</v>
      </c>
      <c r="AL63" s="18">
        <f t="shared" si="18"/>
        <v>0</v>
      </c>
      <c r="AM63" s="18">
        <f t="shared" si="19"/>
        <v>0</v>
      </c>
      <c r="AN63" s="18">
        <f t="shared" si="20"/>
        <v>0</v>
      </c>
      <c r="AO63" s="18">
        <f t="shared" si="21"/>
        <v>0</v>
      </c>
      <c r="AP63" s="18">
        <f t="shared" si="22"/>
        <v>0</v>
      </c>
      <c r="AQ63" s="18">
        <f t="shared" si="23"/>
        <v>0</v>
      </c>
      <c r="AR63" s="18">
        <f t="shared" si="24"/>
        <v>0</v>
      </c>
      <c r="AS63" s="18">
        <f t="shared" si="25"/>
        <v>0</v>
      </c>
      <c r="AT63" s="18">
        <f t="shared" si="26"/>
        <v>0</v>
      </c>
      <c r="AU63" s="18">
        <f t="shared" si="27"/>
        <v>0</v>
      </c>
      <c r="AV63" s="18">
        <f t="shared" si="28"/>
        <v>0</v>
      </c>
      <c r="AW63" s="18">
        <f t="shared" si="29"/>
        <v>0</v>
      </c>
      <c r="AX63" s="18">
        <f t="shared" si="30"/>
        <v>0</v>
      </c>
      <c r="AY63" s="18">
        <f t="shared" si="31"/>
        <v>0</v>
      </c>
      <c r="AZ63" s="18">
        <f t="shared" si="32"/>
        <v>0</v>
      </c>
      <c r="BA63" s="18">
        <f t="shared" si="9"/>
        <v>0</v>
      </c>
      <c r="BB63" s="18">
        <f t="shared" si="10"/>
        <v>0</v>
      </c>
      <c r="BC63" s="18">
        <f t="shared" si="11"/>
        <v>0</v>
      </c>
      <c r="BD63" s="18">
        <f t="shared" si="12"/>
        <v>0</v>
      </c>
      <c r="BE63" s="18">
        <f t="shared" si="13"/>
        <v>0</v>
      </c>
      <c r="BF63" s="18">
        <f t="shared" si="14"/>
        <v>0</v>
      </c>
      <c r="BG63" s="18">
        <f t="shared" si="15"/>
        <v>0</v>
      </c>
      <c r="BH63" s="18">
        <f t="shared" si="16"/>
        <v>0</v>
      </c>
      <c r="BI63" s="18">
        <f t="shared" si="17"/>
        <v>0</v>
      </c>
      <c r="BJ63" s="24" t="s">
        <v>767</v>
      </c>
      <c r="BK63" s="24" t="s">
        <v>544</v>
      </c>
      <c r="BL63" s="24" t="s">
        <v>545</v>
      </c>
      <c r="BM63" s="227">
        <f t="shared" si="6"/>
        <v>0</v>
      </c>
      <c r="BN63" s="228">
        <f t="shared" si="7"/>
        <v>0</v>
      </c>
      <c r="BP63" s="229"/>
      <c r="BQ63" s="230"/>
      <c r="BR63" s="229">
        <f t="shared" si="8"/>
        <v>0</v>
      </c>
    </row>
    <row r="64" spans="1:70" ht="67.5">
      <c r="A64" s="23" t="s">
        <v>544</v>
      </c>
      <c r="B64" s="23" t="s">
        <v>545</v>
      </c>
      <c r="C64" s="57">
        <v>138</v>
      </c>
      <c r="D64" s="16" t="s">
        <v>547</v>
      </c>
      <c r="E64" s="37">
        <v>2257.2600000000002</v>
      </c>
      <c r="F64" s="17">
        <f t="shared" si="33"/>
        <v>225.72600000000003</v>
      </c>
      <c r="G64" s="17">
        <f t="shared" si="34"/>
        <v>42.887940000000008</v>
      </c>
      <c r="H64" s="17">
        <f t="shared" si="35"/>
        <v>2525.8739400000004</v>
      </c>
      <c r="J64" s="7">
        <f t="shared" si="3"/>
        <v>20</v>
      </c>
      <c r="K64" s="4">
        <v>15</v>
      </c>
      <c r="L64" s="4">
        <v>5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K64" s="18">
        <f t="shared" si="5"/>
        <v>37888</v>
      </c>
      <c r="AL64" s="18">
        <f t="shared" si="18"/>
        <v>12629</v>
      </c>
      <c r="AM64" s="18">
        <f t="shared" si="19"/>
        <v>0</v>
      </c>
      <c r="AN64" s="18">
        <f t="shared" si="20"/>
        <v>0</v>
      </c>
      <c r="AO64" s="18">
        <f t="shared" si="21"/>
        <v>0</v>
      </c>
      <c r="AP64" s="18">
        <f t="shared" si="22"/>
        <v>0</v>
      </c>
      <c r="AQ64" s="18">
        <f t="shared" si="23"/>
        <v>0</v>
      </c>
      <c r="AR64" s="18">
        <f t="shared" si="24"/>
        <v>0</v>
      </c>
      <c r="AS64" s="18">
        <f t="shared" si="25"/>
        <v>0</v>
      </c>
      <c r="AT64" s="18">
        <f t="shared" si="26"/>
        <v>0</v>
      </c>
      <c r="AU64" s="18">
        <f t="shared" si="27"/>
        <v>0</v>
      </c>
      <c r="AV64" s="18">
        <f t="shared" si="28"/>
        <v>0</v>
      </c>
      <c r="AW64" s="18">
        <f t="shared" si="29"/>
        <v>0</v>
      </c>
      <c r="AX64" s="18">
        <f t="shared" si="30"/>
        <v>0</v>
      </c>
      <c r="AY64" s="18">
        <f t="shared" si="31"/>
        <v>0</v>
      </c>
      <c r="AZ64" s="18">
        <f t="shared" si="32"/>
        <v>0</v>
      </c>
      <c r="BA64" s="18">
        <f t="shared" si="9"/>
        <v>0</v>
      </c>
      <c r="BB64" s="18">
        <f t="shared" si="10"/>
        <v>0</v>
      </c>
      <c r="BC64" s="18">
        <f t="shared" si="11"/>
        <v>0</v>
      </c>
      <c r="BD64" s="18">
        <f t="shared" si="12"/>
        <v>0</v>
      </c>
      <c r="BE64" s="18">
        <f t="shared" si="13"/>
        <v>0</v>
      </c>
      <c r="BF64" s="18">
        <f t="shared" si="14"/>
        <v>0</v>
      </c>
      <c r="BG64" s="18">
        <f t="shared" si="15"/>
        <v>0</v>
      </c>
      <c r="BH64" s="18">
        <f t="shared" si="16"/>
        <v>0</v>
      </c>
      <c r="BI64" s="18">
        <f t="shared" si="17"/>
        <v>0</v>
      </c>
      <c r="BJ64" s="24" t="s">
        <v>767</v>
      </c>
      <c r="BK64" s="24" t="s">
        <v>544</v>
      </c>
      <c r="BL64" s="24" t="s">
        <v>545</v>
      </c>
      <c r="BM64" s="227">
        <f t="shared" si="6"/>
        <v>50517</v>
      </c>
      <c r="BN64" s="228">
        <f t="shared" si="7"/>
        <v>45144.77216085</v>
      </c>
      <c r="BP64" s="229"/>
      <c r="BQ64" s="230">
        <v>50517.478800000012</v>
      </c>
      <c r="BR64" s="229">
        <f t="shared" si="8"/>
        <v>0.4788000000116881</v>
      </c>
    </row>
    <row r="65" spans="1:70" ht="56.25">
      <c r="A65" s="7" t="s">
        <v>548</v>
      </c>
      <c r="B65" s="19" t="s">
        <v>549</v>
      </c>
      <c r="C65" s="57">
        <v>141</v>
      </c>
      <c r="D65" s="16" t="s">
        <v>550</v>
      </c>
      <c r="E65" s="37">
        <v>1064.73</v>
      </c>
      <c r="F65" s="17">
        <f t="shared" si="33"/>
        <v>106.47300000000001</v>
      </c>
      <c r="G65" s="17">
        <f t="shared" si="34"/>
        <v>20.229870000000002</v>
      </c>
      <c r="H65" s="17">
        <f t="shared" si="35"/>
        <v>1191.4328699999999</v>
      </c>
      <c r="J65" s="7">
        <f t="shared" si="3"/>
        <v>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K65" s="18">
        <f t="shared" si="5"/>
        <v>0</v>
      </c>
      <c r="AL65" s="18">
        <f t="shared" si="18"/>
        <v>0</v>
      </c>
      <c r="AM65" s="18">
        <f t="shared" si="19"/>
        <v>0</v>
      </c>
      <c r="AN65" s="18">
        <f t="shared" si="20"/>
        <v>0</v>
      </c>
      <c r="AO65" s="18">
        <f t="shared" si="21"/>
        <v>0</v>
      </c>
      <c r="AP65" s="18">
        <f t="shared" si="22"/>
        <v>0</v>
      </c>
      <c r="AQ65" s="18">
        <f t="shared" si="23"/>
        <v>0</v>
      </c>
      <c r="AR65" s="18">
        <f t="shared" si="24"/>
        <v>0</v>
      </c>
      <c r="AS65" s="18">
        <f t="shared" si="25"/>
        <v>0</v>
      </c>
      <c r="AT65" s="18">
        <f t="shared" si="26"/>
        <v>0</v>
      </c>
      <c r="AU65" s="18">
        <f t="shared" si="27"/>
        <v>0</v>
      </c>
      <c r="AV65" s="18">
        <f t="shared" si="28"/>
        <v>0</v>
      </c>
      <c r="AW65" s="18">
        <f t="shared" si="29"/>
        <v>0</v>
      </c>
      <c r="AX65" s="18">
        <f t="shared" si="30"/>
        <v>0</v>
      </c>
      <c r="AY65" s="18">
        <f t="shared" si="31"/>
        <v>0</v>
      </c>
      <c r="AZ65" s="18">
        <f t="shared" si="32"/>
        <v>0</v>
      </c>
      <c r="BA65" s="18">
        <f t="shared" si="9"/>
        <v>0</v>
      </c>
      <c r="BB65" s="18">
        <f t="shared" si="10"/>
        <v>0</v>
      </c>
      <c r="BC65" s="18">
        <f t="shared" si="11"/>
        <v>0</v>
      </c>
      <c r="BD65" s="18">
        <f t="shared" si="12"/>
        <v>0</v>
      </c>
      <c r="BE65" s="18">
        <f t="shared" si="13"/>
        <v>0</v>
      </c>
      <c r="BF65" s="18">
        <f t="shared" si="14"/>
        <v>0</v>
      </c>
      <c r="BG65" s="18">
        <f t="shared" si="15"/>
        <v>0</v>
      </c>
      <c r="BH65" s="18">
        <f t="shared" si="16"/>
        <v>0</v>
      </c>
      <c r="BI65" s="18">
        <f t="shared" si="17"/>
        <v>0</v>
      </c>
      <c r="BJ65" s="19" t="s">
        <v>768</v>
      </c>
      <c r="BK65" s="15" t="s">
        <v>548</v>
      </c>
      <c r="BL65" s="19" t="s">
        <v>549</v>
      </c>
      <c r="BM65" s="227">
        <f t="shared" si="6"/>
        <v>0</v>
      </c>
      <c r="BN65" s="228">
        <f t="shared" si="7"/>
        <v>0</v>
      </c>
      <c r="BP65" s="229"/>
      <c r="BQ65" s="230">
        <v>0</v>
      </c>
      <c r="BR65" s="229">
        <f t="shared" si="8"/>
        <v>0</v>
      </c>
    </row>
    <row r="66" spans="1:70" ht="56.25">
      <c r="A66" s="7" t="s">
        <v>548</v>
      </c>
      <c r="B66" s="19" t="s">
        <v>549</v>
      </c>
      <c r="C66" s="57">
        <v>143</v>
      </c>
      <c r="D66" s="16" t="s">
        <v>551</v>
      </c>
      <c r="E66" s="37">
        <v>6572.61</v>
      </c>
      <c r="F66" s="17">
        <f t="shared" si="33"/>
        <v>657.26099999999997</v>
      </c>
      <c r="G66" s="17">
        <f t="shared" si="34"/>
        <v>124.87958999999999</v>
      </c>
      <c r="H66" s="17">
        <f t="shared" si="35"/>
        <v>7354.7505899999987</v>
      </c>
      <c r="J66" s="7">
        <f t="shared" ref="J66:J129" si="36">SUM(K66:AI66)</f>
        <v>935</v>
      </c>
      <c r="K66" s="4">
        <v>250</v>
      </c>
      <c r="L66" s="4">
        <v>40</v>
      </c>
      <c r="M66" s="4">
        <v>40</v>
      </c>
      <c r="N66" s="4"/>
      <c r="O66" s="4">
        <v>100</v>
      </c>
      <c r="P66" s="4">
        <v>60</v>
      </c>
      <c r="Q66" s="4"/>
      <c r="R66" s="4"/>
      <c r="S66" s="4">
        <v>80</v>
      </c>
      <c r="T66" s="4">
        <v>60</v>
      </c>
      <c r="U66" s="4">
        <v>60</v>
      </c>
      <c r="V66" s="4"/>
      <c r="W66" s="4">
        <v>25</v>
      </c>
      <c r="X66" s="4">
        <v>40</v>
      </c>
      <c r="Y66" s="4"/>
      <c r="Z66" s="4">
        <v>60</v>
      </c>
      <c r="AA66" s="4"/>
      <c r="AB66" s="4"/>
      <c r="AC66" s="4">
        <v>30</v>
      </c>
      <c r="AD66" s="4">
        <v>30</v>
      </c>
      <c r="AE66" s="4">
        <v>20</v>
      </c>
      <c r="AF66" s="4"/>
      <c r="AG66" s="4">
        <v>30</v>
      </c>
      <c r="AH66" s="4"/>
      <c r="AI66" s="4">
        <v>10</v>
      </c>
      <c r="AK66" s="18">
        <f t="shared" si="5"/>
        <v>1838688</v>
      </c>
      <c r="AL66" s="18">
        <f t="shared" si="18"/>
        <v>294190</v>
      </c>
      <c r="AM66" s="18">
        <f t="shared" si="19"/>
        <v>294190</v>
      </c>
      <c r="AN66" s="18">
        <f t="shared" si="20"/>
        <v>0</v>
      </c>
      <c r="AO66" s="18">
        <f t="shared" si="21"/>
        <v>735475</v>
      </c>
      <c r="AP66" s="18">
        <f t="shared" si="22"/>
        <v>441285</v>
      </c>
      <c r="AQ66" s="18">
        <f t="shared" si="23"/>
        <v>0</v>
      </c>
      <c r="AR66" s="18">
        <f t="shared" si="24"/>
        <v>0</v>
      </c>
      <c r="AS66" s="18">
        <f t="shared" si="25"/>
        <v>588380</v>
      </c>
      <c r="AT66" s="18">
        <f t="shared" si="26"/>
        <v>441285</v>
      </c>
      <c r="AU66" s="18">
        <f t="shared" si="27"/>
        <v>441285</v>
      </c>
      <c r="AV66" s="18">
        <f t="shared" si="28"/>
        <v>0</v>
      </c>
      <c r="AW66" s="18">
        <f t="shared" si="29"/>
        <v>183869</v>
      </c>
      <c r="AX66" s="18">
        <f t="shared" si="30"/>
        <v>294190</v>
      </c>
      <c r="AY66" s="18">
        <f t="shared" si="31"/>
        <v>0</v>
      </c>
      <c r="AZ66" s="18">
        <f t="shared" si="32"/>
        <v>441285</v>
      </c>
      <c r="BA66" s="18">
        <f t="shared" si="9"/>
        <v>0</v>
      </c>
      <c r="BB66" s="18">
        <f t="shared" si="10"/>
        <v>0</v>
      </c>
      <c r="BC66" s="18">
        <f t="shared" si="11"/>
        <v>220643</v>
      </c>
      <c r="BD66" s="18">
        <f t="shared" si="12"/>
        <v>220643</v>
      </c>
      <c r="BE66" s="18">
        <f t="shared" si="13"/>
        <v>147095</v>
      </c>
      <c r="BF66" s="18">
        <f t="shared" si="14"/>
        <v>0</v>
      </c>
      <c r="BG66" s="18">
        <f t="shared" si="15"/>
        <v>220643</v>
      </c>
      <c r="BH66" s="18">
        <f t="shared" si="16"/>
        <v>0</v>
      </c>
      <c r="BI66" s="18">
        <f t="shared" si="17"/>
        <v>73548</v>
      </c>
      <c r="BJ66" s="19" t="s">
        <v>768</v>
      </c>
      <c r="BK66" s="15" t="s">
        <v>548</v>
      </c>
      <c r="BL66" s="19" t="s">
        <v>549</v>
      </c>
      <c r="BM66" s="227">
        <f t="shared" si="6"/>
        <v>6876694</v>
      </c>
      <c r="BN66" s="228">
        <f t="shared" si="7"/>
        <v>6145392.3204047</v>
      </c>
      <c r="BP66" s="229"/>
      <c r="BQ66" s="230">
        <v>6876691.8016499998</v>
      </c>
      <c r="BR66" s="229">
        <f t="shared" si="8"/>
        <v>-2.1983500001952052</v>
      </c>
    </row>
    <row r="67" spans="1:70" ht="34.5" customHeight="1">
      <c r="A67" s="7" t="s">
        <v>552</v>
      </c>
      <c r="B67" s="19" t="s">
        <v>553</v>
      </c>
      <c r="C67" s="57">
        <v>151</v>
      </c>
      <c r="D67" s="16" t="s">
        <v>554</v>
      </c>
      <c r="E67" s="37">
        <v>4514.78</v>
      </c>
      <c r="F67" s="17">
        <f t="shared" si="33"/>
        <v>451.47800000000001</v>
      </c>
      <c r="G67" s="17">
        <f t="shared" si="34"/>
        <v>85.780820000000006</v>
      </c>
      <c r="H67" s="17">
        <f t="shared" si="35"/>
        <v>5052.0388199999998</v>
      </c>
      <c r="J67" s="7">
        <f t="shared" si="36"/>
        <v>998</v>
      </c>
      <c r="K67" s="4">
        <v>450</v>
      </c>
      <c r="L67" s="4">
        <v>40</v>
      </c>
      <c r="M67" s="4">
        <v>24</v>
      </c>
      <c r="N67" s="4"/>
      <c r="O67" s="4">
        <v>80</v>
      </c>
      <c r="P67" s="4"/>
      <c r="Q67" s="4"/>
      <c r="R67" s="4"/>
      <c r="S67" s="214">
        <v>80</v>
      </c>
      <c r="T67" s="4">
        <f>15+9</f>
        <v>24</v>
      </c>
      <c r="U67" s="4"/>
      <c r="V67" s="213"/>
      <c r="W67" s="4">
        <v>40</v>
      </c>
      <c r="X67" s="213"/>
      <c r="Y67" s="4"/>
      <c r="Z67" s="4">
        <v>60</v>
      </c>
      <c r="AA67" s="4"/>
      <c r="AB67" s="4"/>
      <c r="AC67" s="4">
        <v>40</v>
      </c>
      <c r="AD67" s="4">
        <v>30</v>
      </c>
      <c r="AE67" s="4">
        <v>40</v>
      </c>
      <c r="AF67" s="4">
        <v>30</v>
      </c>
      <c r="AG67" s="4"/>
      <c r="AH67" s="4"/>
      <c r="AI67" s="4">
        <v>60</v>
      </c>
      <c r="AK67" s="18">
        <f t="shared" ref="AK67:AK130" si="37">+ROUND(K67*$H67,0)</f>
        <v>2273417</v>
      </c>
      <c r="AL67" s="18">
        <f t="shared" si="18"/>
        <v>202082</v>
      </c>
      <c r="AM67" s="18">
        <f t="shared" si="19"/>
        <v>121249</v>
      </c>
      <c r="AN67" s="18">
        <f t="shared" si="20"/>
        <v>0</v>
      </c>
      <c r="AO67" s="18">
        <f t="shared" si="21"/>
        <v>404163</v>
      </c>
      <c r="AP67" s="18">
        <f t="shared" si="22"/>
        <v>0</v>
      </c>
      <c r="AQ67" s="18">
        <f t="shared" si="23"/>
        <v>0</v>
      </c>
      <c r="AR67" s="18">
        <f t="shared" si="24"/>
        <v>0</v>
      </c>
      <c r="AS67" s="18">
        <f t="shared" si="25"/>
        <v>404163</v>
      </c>
      <c r="AT67" s="18">
        <f t="shared" si="26"/>
        <v>121249</v>
      </c>
      <c r="AU67" s="18">
        <f t="shared" si="27"/>
        <v>0</v>
      </c>
      <c r="AV67" s="18">
        <f t="shared" si="28"/>
        <v>0</v>
      </c>
      <c r="AW67" s="18">
        <f t="shared" si="29"/>
        <v>202082</v>
      </c>
      <c r="AX67" s="18">
        <f t="shared" si="30"/>
        <v>0</v>
      </c>
      <c r="AY67" s="18">
        <f t="shared" si="31"/>
        <v>0</v>
      </c>
      <c r="AZ67" s="18">
        <f t="shared" si="32"/>
        <v>303122</v>
      </c>
      <c r="BA67" s="18">
        <f t="shared" si="9"/>
        <v>0</v>
      </c>
      <c r="BB67" s="18">
        <f t="shared" si="10"/>
        <v>0</v>
      </c>
      <c r="BC67" s="18">
        <f t="shared" si="11"/>
        <v>202082</v>
      </c>
      <c r="BD67" s="18">
        <f t="shared" si="12"/>
        <v>151561</v>
      </c>
      <c r="BE67" s="18">
        <f t="shared" si="13"/>
        <v>202082</v>
      </c>
      <c r="BF67" s="18">
        <f t="shared" si="14"/>
        <v>151561</v>
      </c>
      <c r="BG67" s="18">
        <f t="shared" si="15"/>
        <v>0</v>
      </c>
      <c r="BH67" s="18">
        <f t="shared" si="16"/>
        <v>0</v>
      </c>
      <c r="BI67" s="18">
        <f t="shared" si="17"/>
        <v>303122</v>
      </c>
      <c r="BJ67" s="19" t="s">
        <v>769</v>
      </c>
      <c r="BK67" s="15" t="s">
        <v>552</v>
      </c>
      <c r="BL67" s="19" t="s">
        <v>553</v>
      </c>
      <c r="BM67" s="227">
        <f t="shared" ref="BM67:BM130" si="38">+SUM(AK67:BI67)</f>
        <v>5041935</v>
      </c>
      <c r="BN67" s="228">
        <f t="shared" ref="BN67:BN130" si="39">+BM67*$BP$1</f>
        <v>4505750.6745217498</v>
      </c>
      <c r="BP67" s="229"/>
      <c r="BQ67" s="230">
        <v>5041934.7423599986</v>
      </c>
      <c r="BR67" s="229">
        <f t="shared" ref="BR67:BR130" si="40">+BQ67-BM67</f>
        <v>-0.2576400013640523</v>
      </c>
    </row>
    <row r="68" spans="1:70" ht="34.5" customHeight="1">
      <c r="A68" s="7" t="s">
        <v>552</v>
      </c>
      <c r="B68" s="19" t="s">
        <v>553</v>
      </c>
      <c r="C68" s="57">
        <v>152</v>
      </c>
      <c r="D68" s="16" t="s">
        <v>555</v>
      </c>
      <c r="E68" s="37">
        <v>1590.04</v>
      </c>
      <c r="F68" s="17">
        <f t="shared" ref="F68:F100" si="41">+E68*10%</f>
        <v>159.00400000000002</v>
      </c>
      <c r="G68" s="17">
        <f t="shared" ref="G68:G100" si="42">+F68*19%</f>
        <v>30.210760000000004</v>
      </c>
      <c r="H68" s="17">
        <f t="shared" ref="H68:H100" si="43">+E68+F68+G68</f>
        <v>1779.2547599999998</v>
      </c>
      <c r="J68" s="7">
        <f t="shared" si="36"/>
        <v>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K68" s="18">
        <f t="shared" si="37"/>
        <v>0</v>
      </c>
      <c r="AL68" s="18">
        <f t="shared" si="18"/>
        <v>0</v>
      </c>
      <c r="AM68" s="18">
        <f t="shared" si="19"/>
        <v>0</v>
      </c>
      <c r="AN68" s="18">
        <f t="shared" si="20"/>
        <v>0</v>
      </c>
      <c r="AO68" s="18">
        <f t="shared" si="21"/>
        <v>0</v>
      </c>
      <c r="AP68" s="18">
        <f t="shared" si="22"/>
        <v>0</v>
      </c>
      <c r="AQ68" s="18">
        <f t="shared" si="23"/>
        <v>0</v>
      </c>
      <c r="AR68" s="18">
        <f t="shared" si="24"/>
        <v>0</v>
      </c>
      <c r="AS68" s="18">
        <f t="shared" si="25"/>
        <v>0</v>
      </c>
      <c r="AT68" s="18">
        <f t="shared" si="26"/>
        <v>0</v>
      </c>
      <c r="AU68" s="18">
        <f t="shared" si="27"/>
        <v>0</v>
      </c>
      <c r="AV68" s="18">
        <f t="shared" si="28"/>
        <v>0</v>
      </c>
      <c r="AW68" s="18">
        <f t="shared" si="29"/>
        <v>0</v>
      </c>
      <c r="AX68" s="18">
        <f t="shared" si="30"/>
        <v>0</v>
      </c>
      <c r="AY68" s="18">
        <f t="shared" si="31"/>
        <v>0</v>
      </c>
      <c r="AZ68" s="18">
        <f t="shared" si="32"/>
        <v>0</v>
      </c>
      <c r="BA68" s="18">
        <f t="shared" si="9"/>
        <v>0</v>
      </c>
      <c r="BB68" s="18">
        <f t="shared" si="10"/>
        <v>0</v>
      </c>
      <c r="BC68" s="18">
        <f t="shared" si="11"/>
        <v>0</v>
      </c>
      <c r="BD68" s="18">
        <f t="shared" si="12"/>
        <v>0</v>
      </c>
      <c r="BE68" s="18">
        <f t="shared" si="13"/>
        <v>0</v>
      </c>
      <c r="BF68" s="18">
        <f t="shared" si="14"/>
        <v>0</v>
      </c>
      <c r="BG68" s="18">
        <f t="shared" si="15"/>
        <v>0</v>
      </c>
      <c r="BH68" s="18">
        <f t="shared" si="16"/>
        <v>0</v>
      </c>
      <c r="BI68" s="18">
        <f t="shared" si="17"/>
        <v>0</v>
      </c>
      <c r="BJ68" s="19" t="s">
        <v>769</v>
      </c>
      <c r="BK68" s="15" t="s">
        <v>552</v>
      </c>
      <c r="BL68" s="19" t="s">
        <v>553</v>
      </c>
      <c r="BM68" s="227">
        <f t="shared" si="38"/>
        <v>0</v>
      </c>
      <c r="BN68" s="228">
        <f t="shared" si="39"/>
        <v>0</v>
      </c>
      <c r="BP68" s="229"/>
      <c r="BQ68" s="230">
        <v>0</v>
      </c>
      <c r="BR68" s="229">
        <f t="shared" si="40"/>
        <v>0</v>
      </c>
    </row>
    <row r="69" spans="1:70" ht="34.5" customHeight="1">
      <c r="A69" s="7" t="s">
        <v>556</v>
      </c>
      <c r="B69" s="19" t="s">
        <v>557</v>
      </c>
      <c r="C69" s="57">
        <v>154</v>
      </c>
      <c r="D69" s="16" t="s">
        <v>558</v>
      </c>
      <c r="E69" s="37">
        <v>2306.2199999999998</v>
      </c>
      <c r="F69" s="17">
        <f t="shared" si="41"/>
        <v>230.62199999999999</v>
      </c>
      <c r="G69" s="17">
        <f t="shared" si="42"/>
        <v>43.818179999999998</v>
      </c>
      <c r="H69" s="17">
        <f t="shared" si="43"/>
        <v>2580.6601799999999</v>
      </c>
      <c r="J69" s="7">
        <f t="shared" si="36"/>
        <v>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K69" s="18">
        <f t="shared" si="37"/>
        <v>0</v>
      </c>
      <c r="AL69" s="18">
        <f t="shared" si="18"/>
        <v>0</v>
      </c>
      <c r="AM69" s="18">
        <f t="shared" si="19"/>
        <v>0</v>
      </c>
      <c r="AN69" s="18">
        <f t="shared" si="20"/>
        <v>0</v>
      </c>
      <c r="AO69" s="18">
        <f t="shared" si="21"/>
        <v>0</v>
      </c>
      <c r="AP69" s="18">
        <f t="shared" si="22"/>
        <v>0</v>
      </c>
      <c r="AQ69" s="18">
        <f t="shared" si="23"/>
        <v>0</v>
      </c>
      <c r="AR69" s="18">
        <f t="shared" si="24"/>
        <v>0</v>
      </c>
      <c r="AS69" s="18">
        <f t="shared" si="25"/>
        <v>0</v>
      </c>
      <c r="AT69" s="18">
        <f t="shared" si="26"/>
        <v>0</v>
      </c>
      <c r="AU69" s="18">
        <f t="shared" si="27"/>
        <v>0</v>
      </c>
      <c r="AV69" s="18">
        <f t="shared" si="28"/>
        <v>0</v>
      </c>
      <c r="AW69" s="18">
        <f t="shared" si="29"/>
        <v>0</v>
      </c>
      <c r="AX69" s="18">
        <f t="shared" si="30"/>
        <v>0</v>
      </c>
      <c r="AY69" s="18">
        <f t="shared" si="31"/>
        <v>0</v>
      </c>
      <c r="AZ69" s="18">
        <f t="shared" si="32"/>
        <v>0</v>
      </c>
      <c r="BA69" s="18">
        <f t="shared" si="9"/>
        <v>0</v>
      </c>
      <c r="BB69" s="18">
        <f t="shared" si="10"/>
        <v>0</v>
      </c>
      <c r="BC69" s="18">
        <f t="shared" si="11"/>
        <v>0</v>
      </c>
      <c r="BD69" s="18">
        <f t="shared" si="12"/>
        <v>0</v>
      </c>
      <c r="BE69" s="18">
        <f t="shared" si="13"/>
        <v>0</v>
      </c>
      <c r="BF69" s="18">
        <f t="shared" si="14"/>
        <v>0</v>
      </c>
      <c r="BG69" s="18">
        <f t="shared" si="15"/>
        <v>0</v>
      </c>
      <c r="BH69" s="18">
        <f t="shared" si="16"/>
        <v>0</v>
      </c>
      <c r="BI69" s="18">
        <f t="shared" si="17"/>
        <v>0</v>
      </c>
      <c r="BJ69" s="19" t="s">
        <v>770</v>
      </c>
      <c r="BK69" s="15" t="s">
        <v>556</v>
      </c>
      <c r="BL69" s="19" t="s">
        <v>557</v>
      </c>
      <c r="BM69" s="227">
        <f t="shared" si="38"/>
        <v>0</v>
      </c>
      <c r="BN69" s="228">
        <f t="shared" si="39"/>
        <v>0</v>
      </c>
      <c r="BP69" s="229"/>
      <c r="BQ69" s="230">
        <v>0</v>
      </c>
      <c r="BR69" s="229">
        <f t="shared" si="40"/>
        <v>0</v>
      </c>
    </row>
    <row r="70" spans="1:70" ht="34.5" customHeight="1">
      <c r="A70" s="7" t="s">
        <v>559</v>
      </c>
      <c r="B70" s="7" t="s">
        <v>560</v>
      </c>
      <c r="C70" s="57">
        <v>156</v>
      </c>
      <c r="D70" s="16" t="s">
        <v>561</v>
      </c>
      <c r="E70" s="37">
        <v>4156.12</v>
      </c>
      <c r="F70" s="17">
        <f t="shared" si="41"/>
        <v>415.61200000000002</v>
      </c>
      <c r="G70" s="17">
        <f t="shared" si="42"/>
        <v>78.966280000000012</v>
      </c>
      <c r="H70" s="17">
        <f t="shared" si="43"/>
        <v>4650.6982799999996</v>
      </c>
      <c r="J70" s="7">
        <f t="shared" si="36"/>
        <v>242</v>
      </c>
      <c r="K70" s="4">
        <v>50</v>
      </c>
      <c r="L70" s="4">
        <v>4</v>
      </c>
      <c r="M70" s="4">
        <v>4</v>
      </c>
      <c r="N70" s="4"/>
      <c r="O70" s="4">
        <v>4</v>
      </c>
      <c r="P70" s="4">
        <v>4</v>
      </c>
      <c r="Q70" s="4"/>
      <c r="R70" s="4"/>
      <c r="S70" s="4">
        <v>4</v>
      </c>
      <c r="T70" s="4">
        <v>4</v>
      </c>
      <c r="U70" s="4">
        <v>4</v>
      </c>
      <c r="V70" s="4">
        <v>5</v>
      </c>
      <c r="W70" s="4"/>
      <c r="X70" s="4">
        <v>2</v>
      </c>
      <c r="Y70" s="4">
        <v>2</v>
      </c>
      <c r="Z70" s="213">
        <v>60</v>
      </c>
      <c r="AA70" s="4"/>
      <c r="AB70" s="4"/>
      <c r="AC70" s="4"/>
      <c r="AD70" s="4">
        <v>15</v>
      </c>
      <c r="AE70" s="4">
        <v>10</v>
      </c>
      <c r="AF70" s="4">
        <v>20</v>
      </c>
      <c r="AG70" s="4">
        <v>30</v>
      </c>
      <c r="AH70" s="4">
        <v>20</v>
      </c>
      <c r="AI70" s="4"/>
      <c r="AK70" s="18">
        <f t="shared" si="37"/>
        <v>232535</v>
      </c>
      <c r="AL70" s="18">
        <f t="shared" si="18"/>
        <v>18603</v>
      </c>
      <c r="AM70" s="18">
        <f t="shared" si="19"/>
        <v>18603</v>
      </c>
      <c r="AN70" s="18">
        <f t="shared" si="20"/>
        <v>0</v>
      </c>
      <c r="AO70" s="18">
        <f t="shared" si="21"/>
        <v>18603</v>
      </c>
      <c r="AP70" s="18">
        <f t="shared" si="22"/>
        <v>18603</v>
      </c>
      <c r="AQ70" s="18">
        <f t="shared" si="23"/>
        <v>0</v>
      </c>
      <c r="AR70" s="18">
        <f t="shared" si="24"/>
        <v>0</v>
      </c>
      <c r="AS70" s="18">
        <f t="shared" si="25"/>
        <v>18603</v>
      </c>
      <c r="AT70" s="18">
        <f t="shared" si="26"/>
        <v>18603</v>
      </c>
      <c r="AU70" s="18">
        <f t="shared" si="27"/>
        <v>18603</v>
      </c>
      <c r="AV70" s="18">
        <f t="shared" si="28"/>
        <v>23253</v>
      </c>
      <c r="AW70" s="18">
        <f t="shared" si="29"/>
        <v>0</v>
      </c>
      <c r="AX70" s="18">
        <f t="shared" si="30"/>
        <v>9301</v>
      </c>
      <c r="AY70" s="18">
        <f t="shared" si="31"/>
        <v>9301</v>
      </c>
      <c r="AZ70" s="18">
        <f t="shared" si="32"/>
        <v>279042</v>
      </c>
      <c r="BA70" s="18">
        <f t="shared" si="9"/>
        <v>0</v>
      </c>
      <c r="BB70" s="18">
        <f t="shared" si="10"/>
        <v>0</v>
      </c>
      <c r="BC70" s="18">
        <f t="shared" si="11"/>
        <v>0</v>
      </c>
      <c r="BD70" s="18">
        <f t="shared" si="12"/>
        <v>69760</v>
      </c>
      <c r="BE70" s="18">
        <f t="shared" si="13"/>
        <v>46507</v>
      </c>
      <c r="BF70" s="18">
        <f t="shared" si="14"/>
        <v>93014</v>
      </c>
      <c r="BG70" s="18">
        <f t="shared" si="15"/>
        <v>139521</v>
      </c>
      <c r="BH70" s="18">
        <f t="shared" si="16"/>
        <v>93014</v>
      </c>
      <c r="BI70" s="18">
        <f t="shared" si="17"/>
        <v>0</v>
      </c>
      <c r="BJ70" s="15" t="s">
        <v>771</v>
      </c>
      <c r="BK70" s="15" t="s">
        <v>559</v>
      </c>
      <c r="BL70" s="15" t="s">
        <v>560</v>
      </c>
      <c r="BM70" s="227">
        <f t="shared" si="38"/>
        <v>1125469</v>
      </c>
      <c r="BN70" s="228">
        <f t="shared" si="39"/>
        <v>1005781.05546845</v>
      </c>
      <c r="BP70" s="229"/>
      <c r="BQ70" s="230">
        <v>1125468.98376</v>
      </c>
      <c r="BR70" s="229">
        <f t="shared" si="40"/>
        <v>-1.624000002630055E-2</v>
      </c>
    </row>
    <row r="71" spans="1:70" ht="34.5" customHeight="1">
      <c r="A71" s="7" t="s">
        <v>559</v>
      </c>
      <c r="B71" s="7" t="s">
        <v>560</v>
      </c>
      <c r="C71" s="57">
        <v>157</v>
      </c>
      <c r="D71" s="16" t="s">
        <v>562</v>
      </c>
      <c r="E71" s="37">
        <v>6196.84</v>
      </c>
      <c r="F71" s="17">
        <f t="shared" si="41"/>
        <v>619.68400000000008</v>
      </c>
      <c r="G71" s="17">
        <f t="shared" si="42"/>
        <v>117.73996000000001</v>
      </c>
      <c r="H71" s="17">
        <f t="shared" si="43"/>
        <v>6934.2639600000002</v>
      </c>
      <c r="J71" s="7">
        <f t="shared" si="36"/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K71" s="18">
        <f t="shared" si="37"/>
        <v>0</v>
      </c>
      <c r="AL71" s="18">
        <f t="shared" si="18"/>
        <v>0</v>
      </c>
      <c r="AM71" s="18">
        <f t="shared" si="19"/>
        <v>0</v>
      </c>
      <c r="AN71" s="18">
        <f t="shared" si="20"/>
        <v>0</v>
      </c>
      <c r="AO71" s="18">
        <f t="shared" si="21"/>
        <v>0</v>
      </c>
      <c r="AP71" s="18">
        <f t="shared" si="22"/>
        <v>0</v>
      </c>
      <c r="AQ71" s="18">
        <f t="shared" si="23"/>
        <v>0</v>
      </c>
      <c r="AR71" s="18">
        <f t="shared" si="24"/>
        <v>0</v>
      </c>
      <c r="AS71" s="18">
        <f t="shared" si="25"/>
        <v>0</v>
      </c>
      <c r="AT71" s="18">
        <f t="shared" si="26"/>
        <v>0</v>
      </c>
      <c r="AU71" s="18">
        <f t="shared" si="27"/>
        <v>0</v>
      </c>
      <c r="AV71" s="18">
        <f t="shared" si="28"/>
        <v>0</v>
      </c>
      <c r="AW71" s="18">
        <f t="shared" si="29"/>
        <v>0</v>
      </c>
      <c r="AX71" s="18">
        <f t="shared" si="30"/>
        <v>0</v>
      </c>
      <c r="AY71" s="18">
        <f t="shared" si="31"/>
        <v>0</v>
      </c>
      <c r="AZ71" s="18">
        <f t="shared" si="32"/>
        <v>0</v>
      </c>
      <c r="BA71" s="18">
        <f t="shared" si="9"/>
        <v>0</v>
      </c>
      <c r="BB71" s="18">
        <f t="shared" si="10"/>
        <v>0</v>
      </c>
      <c r="BC71" s="18">
        <f t="shared" si="11"/>
        <v>0</v>
      </c>
      <c r="BD71" s="18">
        <f t="shared" si="12"/>
        <v>0</v>
      </c>
      <c r="BE71" s="18">
        <f t="shared" si="13"/>
        <v>0</v>
      </c>
      <c r="BF71" s="18">
        <f t="shared" si="14"/>
        <v>0</v>
      </c>
      <c r="BG71" s="18">
        <f t="shared" si="15"/>
        <v>0</v>
      </c>
      <c r="BH71" s="18">
        <f t="shared" si="16"/>
        <v>0</v>
      </c>
      <c r="BI71" s="18">
        <f t="shared" si="17"/>
        <v>0</v>
      </c>
      <c r="BJ71" s="15" t="s">
        <v>771</v>
      </c>
      <c r="BK71" s="15" t="s">
        <v>559</v>
      </c>
      <c r="BL71" s="15" t="s">
        <v>560</v>
      </c>
      <c r="BM71" s="227">
        <f t="shared" si="38"/>
        <v>0</v>
      </c>
      <c r="BN71" s="228">
        <f t="shared" si="39"/>
        <v>0</v>
      </c>
      <c r="BP71" s="229"/>
      <c r="BQ71" s="230">
        <v>0</v>
      </c>
      <c r="BR71" s="229">
        <f t="shared" si="40"/>
        <v>0</v>
      </c>
    </row>
    <row r="72" spans="1:70" ht="34.5" customHeight="1">
      <c r="A72" s="7" t="s">
        <v>559</v>
      </c>
      <c r="B72" s="7" t="s">
        <v>560</v>
      </c>
      <c r="C72" s="57">
        <v>158</v>
      </c>
      <c r="D72" s="16" t="s">
        <v>563</v>
      </c>
      <c r="E72" s="37">
        <v>6332.21</v>
      </c>
      <c r="F72" s="17">
        <f t="shared" si="41"/>
        <v>633.221</v>
      </c>
      <c r="G72" s="17">
        <f t="shared" si="42"/>
        <v>120.31199000000001</v>
      </c>
      <c r="H72" s="17">
        <f t="shared" si="43"/>
        <v>7085.7429900000006</v>
      </c>
      <c r="J72" s="7">
        <f t="shared" si="36"/>
        <v>154</v>
      </c>
      <c r="K72" s="4">
        <v>50</v>
      </c>
      <c r="L72" s="4">
        <v>4</v>
      </c>
      <c r="M72" s="4">
        <v>4</v>
      </c>
      <c r="N72" s="4"/>
      <c r="O72" s="4">
        <v>4</v>
      </c>
      <c r="P72" s="4"/>
      <c r="Q72" s="4"/>
      <c r="R72" s="4"/>
      <c r="S72" s="4">
        <v>4</v>
      </c>
      <c r="T72" s="4">
        <v>4</v>
      </c>
      <c r="U72" s="4">
        <v>4</v>
      </c>
      <c r="V72" s="4">
        <v>15</v>
      </c>
      <c r="W72" s="4"/>
      <c r="X72" s="4">
        <v>2</v>
      </c>
      <c r="Y72" s="4">
        <v>2</v>
      </c>
      <c r="Z72" s="4">
        <v>9</v>
      </c>
      <c r="AA72" s="4"/>
      <c r="AB72" s="4"/>
      <c r="AC72" s="4"/>
      <c r="AD72" s="4">
        <v>2</v>
      </c>
      <c r="AE72" s="4">
        <v>10</v>
      </c>
      <c r="AF72" s="4">
        <v>15</v>
      </c>
      <c r="AG72" s="4"/>
      <c r="AH72" s="4">
        <v>15</v>
      </c>
      <c r="AI72" s="4">
        <v>10</v>
      </c>
      <c r="AK72" s="18">
        <f t="shared" si="37"/>
        <v>354287</v>
      </c>
      <c r="AL72" s="18">
        <f t="shared" si="18"/>
        <v>28343</v>
      </c>
      <c r="AM72" s="18">
        <f t="shared" si="19"/>
        <v>28343</v>
      </c>
      <c r="AN72" s="18">
        <f t="shared" si="20"/>
        <v>0</v>
      </c>
      <c r="AO72" s="18">
        <f t="shared" si="21"/>
        <v>28343</v>
      </c>
      <c r="AP72" s="18">
        <f t="shared" si="22"/>
        <v>0</v>
      </c>
      <c r="AQ72" s="18">
        <f t="shared" si="23"/>
        <v>0</v>
      </c>
      <c r="AR72" s="18">
        <f t="shared" si="24"/>
        <v>0</v>
      </c>
      <c r="AS72" s="18">
        <f t="shared" si="25"/>
        <v>28343</v>
      </c>
      <c r="AT72" s="18">
        <f t="shared" si="26"/>
        <v>28343</v>
      </c>
      <c r="AU72" s="18">
        <f t="shared" si="27"/>
        <v>28343</v>
      </c>
      <c r="AV72" s="18">
        <f t="shared" si="28"/>
        <v>106286</v>
      </c>
      <c r="AW72" s="18">
        <f t="shared" si="29"/>
        <v>0</v>
      </c>
      <c r="AX72" s="18">
        <f t="shared" si="30"/>
        <v>14171</v>
      </c>
      <c r="AY72" s="18">
        <f t="shared" si="31"/>
        <v>14171</v>
      </c>
      <c r="AZ72" s="18">
        <f t="shared" si="32"/>
        <v>63772</v>
      </c>
      <c r="BA72" s="18">
        <f t="shared" si="9"/>
        <v>0</v>
      </c>
      <c r="BB72" s="18">
        <f t="shared" si="10"/>
        <v>0</v>
      </c>
      <c r="BC72" s="18">
        <f t="shared" si="11"/>
        <v>0</v>
      </c>
      <c r="BD72" s="18">
        <f t="shared" si="12"/>
        <v>14171</v>
      </c>
      <c r="BE72" s="18">
        <f t="shared" si="13"/>
        <v>70857</v>
      </c>
      <c r="BF72" s="18">
        <f t="shared" si="14"/>
        <v>106286</v>
      </c>
      <c r="BG72" s="18">
        <f t="shared" si="15"/>
        <v>0</v>
      </c>
      <c r="BH72" s="18">
        <f t="shared" si="16"/>
        <v>106286</v>
      </c>
      <c r="BI72" s="18">
        <f t="shared" si="17"/>
        <v>70857</v>
      </c>
      <c r="BJ72" s="15" t="s">
        <v>771</v>
      </c>
      <c r="BK72" s="15" t="s">
        <v>559</v>
      </c>
      <c r="BL72" s="15" t="s">
        <v>560</v>
      </c>
      <c r="BM72" s="227">
        <f t="shared" si="38"/>
        <v>1091202</v>
      </c>
      <c r="BN72" s="228">
        <f t="shared" si="39"/>
        <v>975158.17787010001</v>
      </c>
      <c r="BP72" s="229"/>
      <c r="BQ72" s="230">
        <v>1091204.4204600002</v>
      </c>
      <c r="BR72" s="229">
        <f t="shared" si="40"/>
        <v>2.4204600001685321</v>
      </c>
    </row>
    <row r="73" spans="1:70" ht="78.75">
      <c r="A73" s="7" t="s">
        <v>564</v>
      </c>
      <c r="B73" s="7" t="s">
        <v>565</v>
      </c>
      <c r="C73" s="57">
        <v>159</v>
      </c>
      <c r="D73" s="16" t="s">
        <v>566</v>
      </c>
      <c r="E73" s="37">
        <v>1911.57</v>
      </c>
      <c r="F73" s="17">
        <f t="shared" si="41"/>
        <v>191.15700000000001</v>
      </c>
      <c r="G73" s="17">
        <f t="shared" si="42"/>
        <v>36.319830000000003</v>
      </c>
      <c r="H73" s="17">
        <f t="shared" si="43"/>
        <v>2139.0468299999998</v>
      </c>
      <c r="J73" s="7">
        <f t="shared" si="36"/>
        <v>85</v>
      </c>
      <c r="K73" s="212">
        <v>10</v>
      </c>
      <c r="L73" s="212">
        <v>4</v>
      </c>
      <c r="M73" s="212"/>
      <c r="N73" s="212"/>
      <c r="O73" s="212">
        <v>4</v>
      </c>
      <c r="P73" s="212">
        <v>2</v>
      </c>
      <c r="Q73" s="212"/>
      <c r="R73" s="212"/>
      <c r="S73" s="212"/>
      <c r="T73" s="212">
        <v>4</v>
      </c>
      <c r="U73" s="212">
        <v>4</v>
      </c>
      <c r="V73" s="212"/>
      <c r="W73" s="212"/>
      <c r="X73" s="212">
        <v>1</v>
      </c>
      <c r="Y73" s="212">
        <v>2</v>
      </c>
      <c r="Z73" s="212"/>
      <c r="AA73" s="212"/>
      <c r="AB73" s="212"/>
      <c r="AC73" s="212">
        <v>1</v>
      </c>
      <c r="AD73" s="212">
        <v>3</v>
      </c>
      <c r="AE73" s="213">
        <v>20</v>
      </c>
      <c r="AF73" s="212">
        <v>15</v>
      </c>
      <c r="AG73" s="212"/>
      <c r="AH73" s="212">
        <v>15</v>
      </c>
      <c r="AI73" s="212"/>
      <c r="AK73" s="18">
        <f t="shared" si="37"/>
        <v>21390</v>
      </c>
      <c r="AL73" s="18">
        <f t="shared" si="18"/>
        <v>8556</v>
      </c>
      <c r="AM73" s="18">
        <f t="shared" si="19"/>
        <v>0</v>
      </c>
      <c r="AN73" s="18">
        <f t="shared" si="20"/>
        <v>0</v>
      </c>
      <c r="AO73" s="18">
        <f t="shared" si="21"/>
        <v>8556</v>
      </c>
      <c r="AP73" s="18">
        <f t="shared" si="22"/>
        <v>4278</v>
      </c>
      <c r="AQ73" s="18">
        <f t="shared" si="23"/>
        <v>0</v>
      </c>
      <c r="AR73" s="18">
        <f t="shared" si="24"/>
        <v>0</v>
      </c>
      <c r="AS73" s="18">
        <f t="shared" si="25"/>
        <v>0</v>
      </c>
      <c r="AT73" s="18">
        <f t="shared" si="26"/>
        <v>8556</v>
      </c>
      <c r="AU73" s="18">
        <f t="shared" si="27"/>
        <v>8556</v>
      </c>
      <c r="AV73" s="18">
        <f t="shared" si="28"/>
        <v>0</v>
      </c>
      <c r="AW73" s="18">
        <f t="shared" si="29"/>
        <v>0</v>
      </c>
      <c r="AX73" s="18">
        <f t="shared" si="30"/>
        <v>2139</v>
      </c>
      <c r="AY73" s="18">
        <f t="shared" si="31"/>
        <v>4278</v>
      </c>
      <c r="AZ73" s="18">
        <f t="shared" si="32"/>
        <v>0</v>
      </c>
      <c r="BA73" s="18">
        <f t="shared" si="9"/>
        <v>0</v>
      </c>
      <c r="BB73" s="18">
        <f t="shared" si="10"/>
        <v>0</v>
      </c>
      <c r="BC73" s="18">
        <f t="shared" si="11"/>
        <v>2139</v>
      </c>
      <c r="BD73" s="18">
        <f t="shared" si="12"/>
        <v>6417</v>
      </c>
      <c r="BE73" s="18">
        <f t="shared" si="13"/>
        <v>42781</v>
      </c>
      <c r="BF73" s="18">
        <f t="shared" si="14"/>
        <v>32086</v>
      </c>
      <c r="BG73" s="18">
        <f t="shared" si="15"/>
        <v>0</v>
      </c>
      <c r="BH73" s="18">
        <f t="shared" si="16"/>
        <v>32086</v>
      </c>
      <c r="BI73" s="18">
        <f t="shared" si="17"/>
        <v>0</v>
      </c>
      <c r="BJ73" s="15" t="s">
        <v>772</v>
      </c>
      <c r="BK73" s="15" t="s">
        <v>564</v>
      </c>
      <c r="BL73" s="15" t="s">
        <v>565</v>
      </c>
      <c r="BM73" s="227">
        <f t="shared" si="38"/>
        <v>181818</v>
      </c>
      <c r="BN73" s="228">
        <f t="shared" si="39"/>
        <v>162482.57388089999</v>
      </c>
      <c r="BP73" s="229"/>
      <c r="BQ73" s="230">
        <v>181818.98054999998</v>
      </c>
      <c r="BR73" s="229">
        <f t="shared" si="40"/>
        <v>0.98054999997839332</v>
      </c>
    </row>
    <row r="74" spans="1:70" ht="56.25">
      <c r="A74" s="7" t="s">
        <v>567</v>
      </c>
      <c r="B74" s="20" t="s">
        <v>568</v>
      </c>
      <c r="C74" s="57">
        <v>160</v>
      </c>
      <c r="D74" s="16" t="s">
        <v>569</v>
      </c>
      <c r="E74" s="37">
        <v>1520.33</v>
      </c>
      <c r="F74" s="17">
        <f t="shared" si="41"/>
        <v>152.03299999999999</v>
      </c>
      <c r="G74" s="17">
        <f t="shared" si="42"/>
        <v>28.886269999999996</v>
      </c>
      <c r="H74" s="17">
        <f t="shared" si="43"/>
        <v>1701.2492699999998</v>
      </c>
      <c r="J74" s="7">
        <f t="shared" si="36"/>
        <v>215</v>
      </c>
      <c r="K74" s="4">
        <v>50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>
        <v>15</v>
      </c>
      <c r="W74" s="4"/>
      <c r="X74" s="4"/>
      <c r="Y74" s="4"/>
      <c r="Z74" s="4">
        <v>10</v>
      </c>
      <c r="AA74" s="4"/>
      <c r="AB74" s="4"/>
      <c r="AC74" s="4">
        <v>10</v>
      </c>
      <c r="AD74" s="4">
        <v>30</v>
      </c>
      <c r="AE74" s="4">
        <v>20</v>
      </c>
      <c r="AF74" s="4">
        <v>15</v>
      </c>
      <c r="AG74" s="4"/>
      <c r="AH74" s="4">
        <v>15</v>
      </c>
      <c r="AI74" s="4">
        <v>50</v>
      </c>
      <c r="AK74" s="18">
        <f t="shared" si="37"/>
        <v>85062</v>
      </c>
      <c r="AL74" s="18">
        <f t="shared" si="18"/>
        <v>0</v>
      </c>
      <c r="AM74" s="18">
        <f t="shared" si="19"/>
        <v>0</v>
      </c>
      <c r="AN74" s="18">
        <f t="shared" si="20"/>
        <v>0</v>
      </c>
      <c r="AO74" s="18">
        <f t="shared" si="21"/>
        <v>0</v>
      </c>
      <c r="AP74" s="18">
        <f t="shared" si="22"/>
        <v>0</v>
      </c>
      <c r="AQ74" s="18">
        <f t="shared" si="23"/>
        <v>0</v>
      </c>
      <c r="AR74" s="18">
        <f t="shared" si="24"/>
        <v>0</v>
      </c>
      <c r="AS74" s="18">
        <f t="shared" si="25"/>
        <v>0</v>
      </c>
      <c r="AT74" s="18">
        <f t="shared" si="26"/>
        <v>0</v>
      </c>
      <c r="AU74" s="18">
        <f t="shared" si="27"/>
        <v>0</v>
      </c>
      <c r="AV74" s="18">
        <f t="shared" si="28"/>
        <v>25519</v>
      </c>
      <c r="AW74" s="18">
        <f t="shared" si="29"/>
        <v>0</v>
      </c>
      <c r="AX74" s="18">
        <f t="shared" si="30"/>
        <v>0</v>
      </c>
      <c r="AY74" s="18">
        <f t="shared" si="31"/>
        <v>0</v>
      </c>
      <c r="AZ74" s="18">
        <f t="shared" si="32"/>
        <v>17012</v>
      </c>
      <c r="BA74" s="18">
        <f t="shared" si="9"/>
        <v>0</v>
      </c>
      <c r="BB74" s="18">
        <f t="shared" si="10"/>
        <v>0</v>
      </c>
      <c r="BC74" s="18">
        <f t="shared" si="11"/>
        <v>17012</v>
      </c>
      <c r="BD74" s="18">
        <f t="shared" si="12"/>
        <v>51037</v>
      </c>
      <c r="BE74" s="18">
        <f t="shared" si="13"/>
        <v>34025</v>
      </c>
      <c r="BF74" s="18">
        <f t="shared" si="14"/>
        <v>25519</v>
      </c>
      <c r="BG74" s="18">
        <f t="shared" si="15"/>
        <v>0</v>
      </c>
      <c r="BH74" s="18">
        <f t="shared" si="16"/>
        <v>25519</v>
      </c>
      <c r="BI74" s="18">
        <f t="shared" si="17"/>
        <v>85062</v>
      </c>
      <c r="BJ74" s="21" t="s">
        <v>773</v>
      </c>
      <c r="BK74" s="15" t="s">
        <v>567</v>
      </c>
      <c r="BL74" s="21" t="s">
        <v>568</v>
      </c>
      <c r="BM74" s="227">
        <f t="shared" si="38"/>
        <v>365767</v>
      </c>
      <c r="BN74" s="228">
        <f t="shared" si="39"/>
        <v>326869.52667335002</v>
      </c>
      <c r="BP74" s="229"/>
      <c r="BQ74" s="230">
        <v>365768.59305000002</v>
      </c>
      <c r="BR74" s="229">
        <f t="shared" si="40"/>
        <v>1.5930500000249594</v>
      </c>
    </row>
    <row r="75" spans="1:70" ht="67.5">
      <c r="A75" s="7" t="s">
        <v>570</v>
      </c>
      <c r="B75" s="19" t="s">
        <v>571</v>
      </c>
      <c r="C75" s="57">
        <v>161</v>
      </c>
      <c r="D75" s="16" t="s">
        <v>572</v>
      </c>
      <c r="E75" s="37">
        <v>2051.4499999999998</v>
      </c>
      <c r="F75" s="17">
        <f t="shared" si="41"/>
        <v>205.14499999999998</v>
      </c>
      <c r="G75" s="17">
        <f t="shared" si="42"/>
        <v>38.977549999999994</v>
      </c>
      <c r="H75" s="17">
        <f t="shared" si="43"/>
        <v>2295.5725499999999</v>
      </c>
      <c r="J75" s="7">
        <f t="shared" si="36"/>
        <v>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K75" s="18">
        <f t="shared" si="37"/>
        <v>0</v>
      </c>
      <c r="AL75" s="18">
        <f t="shared" si="18"/>
        <v>0</v>
      </c>
      <c r="AM75" s="18">
        <f t="shared" si="19"/>
        <v>0</v>
      </c>
      <c r="AN75" s="18">
        <f t="shared" si="20"/>
        <v>0</v>
      </c>
      <c r="AO75" s="18">
        <f t="shared" si="21"/>
        <v>0</v>
      </c>
      <c r="AP75" s="18">
        <f t="shared" si="22"/>
        <v>0</v>
      </c>
      <c r="AQ75" s="18">
        <f t="shared" si="23"/>
        <v>0</v>
      </c>
      <c r="AR75" s="18">
        <f t="shared" si="24"/>
        <v>0</v>
      </c>
      <c r="AS75" s="18">
        <f t="shared" si="25"/>
        <v>0</v>
      </c>
      <c r="AT75" s="18">
        <f t="shared" si="26"/>
        <v>0</v>
      </c>
      <c r="AU75" s="18">
        <f t="shared" si="27"/>
        <v>0</v>
      </c>
      <c r="AV75" s="18">
        <f t="shared" si="28"/>
        <v>0</v>
      </c>
      <c r="AW75" s="18">
        <f t="shared" si="29"/>
        <v>0</v>
      </c>
      <c r="AX75" s="18">
        <f t="shared" si="30"/>
        <v>0</v>
      </c>
      <c r="AY75" s="18">
        <f t="shared" si="31"/>
        <v>0</v>
      </c>
      <c r="AZ75" s="18">
        <f t="shared" si="32"/>
        <v>0</v>
      </c>
      <c r="BA75" s="18">
        <f t="shared" si="9"/>
        <v>0</v>
      </c>
      <c r="BB75" s="18">
        <f t="shared" si="10"/>
        <v>0</v>
      </c>
      <c r="BC75" s="18">
        <f t="shared" si="11"/>
        <v>0</v>
      </c>
      <c r="BD75" s="18">
        <f t="shared" si="12"/>
        <v>0</v>
      </c>
      <c r="BE75" s="18">
        <f t="shared" si="13"/>
        <v>0</v>
      </c>
      <c r="BF75" s="18">
        <f t="shared" si="14"/>
        <v>0</v>
      </c>
      <c r="BG75" s="18">
        <f t="shared" si="15"/>
        <v>0</v>
      </c>
      <c r="BH75" s="18">
        <f t="shared" si="16"/>
        <v>0</v>
      </c>
      <c r="BI75" s="18">
        <f t="shared" si="17"/>
        <v>0</v>
      </c>
      <c r="BJ75" s="19" t="s">
        <v>774</v>
      </c>
      <c r="BK75" s="15" t="s">
        <v>570</v>
      </c>
      <c r="BL75" s="19" t="s">
        <v>571</v>
      </c>
      <c r="BM75" s="227">
        <f t="shared" si="38"/>
        <v>0</v>
      </c>
      <c r="BN75" s="228">
        <f t="shared" si="39"/>
        <v>0</v>
      </c>
      <c r="BP75" s="229"/>
      <c r="BQ75" s="230">
        <v>0</v>
      </c>
      <c r="BR75" s="229">
        <f t="shared" si="40"/>
        <v>0</v>
      </c>
    </row>
    <row r="76" spans="1:70" ht="67.5">
      <c r="A76" s="7" t="s">
        <v>570</v>
      </c>
      <c r="B76" s="19" t="s">
        <v>571</v>
      </c>
      <c r="C76" s="57">
        <v>162</v>
      </c>
      <c r="D76" s="16" t="s">
        <v>573</v>
      </c>
      <c r="E76" s="37">
        <v>1923.24</v>
      </c>
      <c r="F76" s="17">
        <f t="shared" si="41"/>
        <v>192.32400000000001</v>
      </c>
      <c r="G76" s="17">
        <f t="shared" si="42"/>
        <v>36.541560000000004</v>
      </c>
      <c r="H76" s="17">
        <f t="shared" si="43"/>
        <v>2152.10556</v>
      </c>
      <c r="J76" s="7">
        <f t="shared" si="36"/>
        <v>150</v>
      </c>
      <c r="K76" s="4">
        <v>15</v>
      </c>
      <c r="L76" s="4">
        <v>4</v>
      </c>
      <c r="M76" s="4">
        <v>4</v>
      </c>
      <c r="N76" s="4"/>
      <c r="O76" s="4">
        <v>4</v>
      </c>
      <c r="P76" s="4">
        <v>4</v>
      </c>
      <c r="Q76" s="4"/>
      <c r="R76" s="4"/>
      <c r="S76" s="4">
        <v>4</v>
      </c>
      <c r="T76" s="4"/>
      <c r="U76" s="4">
        <v>2</v>
      </c>
      <c r="V76" s="4">
        <v>4</v>
      </c>
      <c r="W76" s="4"/>
      <c r="X76" s="4">
        <v>1</v>
      </c>
      <c r="Y76" s="4">
        <v>4</v>
      </c>
      <c r="Z76" s="213">
        <v>50</v>
      </c>
      <c r="AA76" s="4"/>
      <c r="AB76" s="4"/>
      <c r="AC76" s="4">
        <v>6</v>
      </c>
      <c r="AD76" s="4"/>
      <c r="AE76" s="213">
        <v>18</v>
      </c>
      <c r="AF76" s="4">
        <v>15</v>
      </c>
      <c r="AG76" s="4"/>
      <c r="AH76" s="4">
        <v>15</v>
      </c>
      <c r="AI76" s="4"/>
      <c r="AK76" s="18">
        <f t="shared" si="37"/>
        <v>32282</v>
      </c>
      <c r="AL76" s="18">
        <f t="shared" si="18"/>
        <v>8608</v>
      </c>
      <c r="AM76" s="18">
        <f t="shared" si="19"/>
        <v>8608</v>
      </c>
      <c r="AN76" s="18">
        <f t="shared" si="20"/>
        <v>0</v>
      </c>
      <c r="AO76" s="18">
        <f t="shared" si="21"/>
        <v>8608</v>
      </c>
      <c r="AP76" s="18">
        <f t="shared" si="22"/>
        <v>8608</v>
      </c>
      <c r="AQ76" s="18">
        <f t="shared" si="23"/>
        <v>0</v>
      </c>
      <c r="AR76" s="18">
        <f t="shared" si="24"/>
        <v>0</v>
      </c>
      <c r="AS76" s="18">
        <f t="shared" si="25"/>
        <v>8608</v>
      </c>
      <c r="AT76" s="18">
        <f t="shared" si="26"/>
        <v>0</v>
      </c>
      <c r="AU76" s="18">
        <f t="shared" si="27"/>
        <v>4304</v>
      </c>
      <c r="AV76" s="18">
        <f t="shared" si="28"/>
        <v>8608</v>
      </c>
      <c r="AW76" s="18">
        <f t="shared" si="29"/>
        <v>0</v>
      </c>
      <c r="AX76" s="18">
        <f t="shared" si="30"/>
        <v>2152</v>
      </c>
      <c r="AY76" s="18">
        <f t="shared" si="31"/>
        <v>8608</v>
      </c>
      <c r="AZ76" s="18">
        <f t="shared" si="32"/>
        <v>107605</v>
      </c>
      <c r="BA76" s="18">
        <f t="shared" ref="BA76:BA130" si="44">+ROUND(AA76*$H76,0)</f>
        <v>0</v>
      </c>
      <c r="BB76" s="18">
        <f t="shared" ref="BB76:BB130" si="45">+ROUND(AB76*$H76,0)</f>
        <v>0</v>
      </c>
      <c r="BC76" s="18">
        <f t="shared" ref="BC76:BC130" si="46">+ROUND(AC76*$H76,0)</f>
        <v>12913</v>
      </c>
      <c r="BD76" s="18">
        <f t="shared" ref="BD76:BD130" si="47">+ROUND(AD76*$H76,0)</f>
        <v>0</v>
      </c>
      <c r="BE76" s="18">
        <f t="shared" ref="BE76:BE130" si="48">+ROUND(AE76*$H76,0)</f>
        <v>38738</v>
      </c>
      <c r="BF76" s="18">
        <f t="shared" ref="BF76:BF130" si="49">+ROUND(AF76*$H76,0)</f>
        <v>32282</v>
      </c>
      <c r="BG76" s="18">
        <f t="shared" ref="BG76:BG130" si="50">+ROUND(AG76*$H76,0)</f>
        <v>0</v>
      </c>
      <c r="BH76" s="18">
        <f t="shared" ref="BH76:BH130" si="51">+ROUND(AH76*$H76,0)</f>
        <v>32282</v>
      </c>
      <c r="BI76" s="18">
        <f t="shared" ref="BI76:BI130" si="52">+ROUND(AI76*$H76,0)</f>
        <v>0</v>
      </c>
      <c r="BJ76" s="19" t="s">
        <v>774</v>
      </c>
      <c r="BK76" s="15" t="s">
        <v>570</v>
      </c>
      <c r="BL76" s="19" t="s">
        <v>571</v>
      </c>
      <c r="BM76" s="227">
        <f t="shared" si="38"/>
        <v>322814</v>
      </c>
      <c r="BN76" s="228">
        <f t="shared" si="39"/>
        <v>288484.36131070001</v>
      </c>
      <c r="BP76" s="229"/>
      <c r="BQ76" s="230">
        <v>322815.83399999997</v>
      </c>
      <c r="BR76" s="229">
        <f t="shared" si="40"/>
        <v>1.8339999999734573</v>
      </c>
    </row>
    <row r="77" spans="1:70" ht="45">
      <c r="A77" s="7" t="s">
        <v>574</v>
      </c>
      <c r="B77" s="19" t="s">
        <v>575</v>
      </c>
      <c r="C77" s="57">
        <v>168</v>
      </c>
      <c r="D77" s="16" t="s">
        <v>576</v>
      </c>
      <c r="E77" s="37">
        <v>22064.32</v>
      </c>
      <c r="F77" s="17">
        <f t="shared" si="41"/>
        <v>2206.4320000000002</v>
      </c>
      <c r="G77" s="17">
        <f t="shared" si="42"/>
        <v>419.22208000000006</v>
      </c>
      <c r="H77" s="17">
        <f t="shared" si="43"/>
        <v>24689.97408</v>
      </c>
      <c r="J77" s="7">
        <f t="shared" si="36"/>
        <v>5</v>
      </c>
      <c r="K77" s="4"/>
      <c r="L77" s="4"/>
      <c r="M77" s="4"/>
      <c r="N77" s="4"/>
      <c r="O77" s="213">
        <v>5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K77" s="18">
        <f t="shared" si="37"/>
        <v>0</v>
      </c>
      <c r="AL77" s="18">
        <f t="shared" ref="AL77:AL130" si="53">+ROUND(L77*$H77,0)</f>
        <v>0</v>
      </c>
      <c r="AM77" s="18">
        <f t="shared" ref="AM77:AM130" si="54">+ROUND(M77*$H77,0)</f>
        <v>0</v>
      </c>
      <c r="AN77" s="18">
        <f t="shared" ref="AN77:AN130" si="55">+ROUND(N77*$H77,0)</f>
        <v>0</v>
      </c>
      <c r="AO77" s="18">
        <f t="shared" ref="AO77:AO130" si="56">+ROUND(O77*$H77,0)</f>
        <v>123450</v>
      </c>
      <c r="AP77" s="18">
        <f t="shared" ref="AP77:AP130" si="57">+ROUND(P77*$H77,0)</f>
        <v>0</v>
      </c>
      <c r="AQ77" s="18">
        <f t="shared" ref="AQ77:AQ130" si="58">+ROUND(Q77*$H77,0)</f>
        <v>0</v>
      </c>
      <c r="AR77" s="18">
        <f t="shared" ref="AR77:AR130" si="59">+ROUND(R77*$H77,0)</f>
        <v>0</v>
      </c>
      <c r="AS77" s="18">
        <f t="shared" ref="AS77:AS130" si="60">+ROUND(S77*$H77,0)</f>
        <v>0</v>
      </c>
      <c r="AT77" s="18">
        <f t="shared" ref="AT77:AT130" si="61">+ROUND(T77*$H77,0)</f>
        <v>0</v>
      </c>
      <c r="AU77" s="18">
        <f t="shared" ref="AU77:AU130" si="62">+ROUND(U77*$H77,0)</f>
        <v>0</v>
      </c>
      <c r="AV77" s="18">
        <f t="shared" ref="AV77:AV130" si="63">+ROUND(V77*$H77,0)</f>
        <v>0</v>
      </c>
      <c r="AW77" s="18">
        <f t="shared" ref="AW77:AW130" si="64">+ROUND(W77*$H77,0)</f>
        <v>0</v>
      </c>
      <c r="AX77" s="18">
        <f t="shared" ref="AX77:AX130" si="65">+ROUND(X77*$H77,0)</f>
        <v>0</v>
      </c>
      <c r="AY77" s="18">
        <f t="shared" ref="AY77:AY130" si="66">+ROUND(Y77*$H77,0)</f>
        <v>0</v>
      </c>
      <c r="AZ77" s="18">
        <f t="shared" ref="AZ77:AZ130" si="67">+ROUND(Z77*$H77,0)</f>
        <v>0</v>
      </c>
      <c r="BA77" s="18">
        <f t="shared" si="44"/>
        <v>0</v>
      </c>
      <c r="BB77" s="18">
        <f t="shared" si="45"/>
        <v>0</v>
      </c>
      <c r="BC77" s="18">
        <f t="shared" si="46"/>
        <v>0</v>
      </c>
      <c r="BD77" s="18">
        <f t="shared" si="47"/>
        <v>0</v>
      </c>
      <c r="BE77" s="18">
        <f t="shared" si="48"/>
        <v>0</v>
      </c>
      <c r="BF77" s="18">
        <f t="shared" si="49"/>
        <v>0</v>
      </c>
      <c r="BG77" s="18">
        <f t="shared" si="50"/>
        <v>0</v>
      </c>
      <c r="BH77" s="18">
        <f t="shared" si="51"/>
        <v>0</v>
      </c>
      <c r="BI77" s="18">
        <f t="shared" si="52"/>
        <v>0</v>
      </c>
      <c r="BJ77" s="19" t="s">
        <v>775</v>
      </c>
      <c r="BK77" s="15" t="s">
        <v>574</v>
      </c>
      <c r="BL77" s="19" t="s">
        <v>575</v>
      </c>
      <c r="BM77" s="227">
        <f t="shared" si="38"/>
        <v>123450</v>
      </c>
      <c r="BN77" s="228">
        <f t="shared" si="39"/>
        <v>110321.71592250001</v>
      </c>
      <c r="BP77" s="229"/>
      <c r="BQ77" s="230">
        <v>123449.8704</v>
      </c>
      <c r="BR77" s="229">
        <f t="shared" si="40"/>
        <v>-0.12960000000020955</v>
      </c>
    </row>
    <row r="78" spans="1:70" ht="45">
      <c r="A78" s="7" t="s">
        <v>574</v>
      </c>
      <c r="B78" s="19" t="s">
        <v>575</v>
      </c>
      <c r="C78" s="57">
        <v>169</v>
      </c>
      <c r="D78" s="16" t="s">
        <v>743</v>
      </c>
      <c r="E78" s="37">
        <v>193919</v>
      </c>
      <c r="F78" s="17">
        <f t="shared" si="41"/>
        <v>19391.900000000001</v>
      </c>
      <c r="G78" s="17">
        <f t="shared" si="42"/>
        <v>3684.4610000000002</v>
      </c>
      <c r="H78" s="17">
        <f t="shared" si="43"/>
        <v>216995.361</v>
      </c>
      <c r="J78" s="7">
        <f t="shared" si="36"/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K78" s="18">
        <f t="shared" si="37"/>
        <v>0</v>
      </c>
      <c r="AL78" s="18">
        <f t="shared" si="53"/>
        <v>0</v>
      </c>
      <c r="AM78" s="18">
        <f t="shared" si="54"/>
        <v>0</v>
      </c>
      <c r="AN78" s="18">
        <f t="shared" si="55"/>
        <v>0</v>
      </c>
      <c r="AO78" s="18">
        <f t="shared" si="56"/>
        <v>0</v>
      </c>
      <c r="AP78" s="18">
        <f t="shared" si="57"/>
        <v>0</v>
      </c>
      <c r="AQ78" s="18">
        <f t="shared" si="58"/>
        <v>0</v>
      </c>
      <c r="AR78" s="18">
        <f t="shared" si="59"/>
        <v>0</v>
      </c>
      <c r="AS78" s="18">
        <f t="shared" si="60"/>
        <v>0</v>
      </c>
      <c r="AT78" s="18">
        <f t="shared" si="61"/>
        <v>0</v>
      </c>
      <c r="AU78" s="18">
        <f t="shared" si="62"/>
        <v>0</v>
      </c>
      <c r="AV78" s="18">
        <f t="shared" si="63"/>
        <v>0</v>
      </c>
      <c r="AW78" s="18">
        <f t="shared" si="64"/>
        <v>0</v>
      </c>
      <c r="AX78" s="18">
        <f t="shared" si="65"/>
        <v>0</v>
      </c>
      <c r="AY78" s="18">
        <f t="shared" si="66"/>
        <v>0</v>
      </c>
      <c r="AZ78" s="18">
        <f t="shared" si="67"/>
        <v>0</v>
      </c>
      <c r="BA78" s="18">
        <f t="shared" si="44"/>
        <v>0</v>
      </c>
      <c r="BB78" s="18">
        <f t="shared" si="45"/>
        <v>0</v>
      </c>
      <c r="BC78" s="18">
        <f t="shared" si="46"/>
        <v>0</v>
      </c>
      <c r="BD78" s="18">
        <f t="shared" si="47"/>
        <v>0</v>
      </c>
      <c r="BE78" s="18">
        <f t="shared" si="48"/>
        <v>0</v>
      </c>
      <c r="BF78" s="18">
        <f t="shared" si="49"/>
        <v>0</v>
      </c>
      <c r="BG78" s="18">
        <f t="shared" si="50"/>
        <v>0</v>
      </c>
      <c r="BH78" s="18">
        <f t="shared" si="51"/>
        <v>0</v>
      </c>
      <c r="BI78" s="18">
        <f t="shared" si="52"/>
        <v>0</v>
      </c>
      <c r="BJ78" s="19" t="s">
        <v>775</v>
      </c>
      <c r="BK78" s="15" t="s">
        <v>574</v>
      </c>
      <c r="BL78" s="19" t="s">
        <v>575</v>
      </c>
      <c r="BM78" s="227">
        <f t="shared" si="38"/>
        <v>0</v>
      </c>
      <c r="BN78" s="228">
        <f t="shared" si="39"/>
        <v>0</v>
      </c>
      <c r="BP78" s="229"/>
      <c r="BQ78" s="230"/>
      <c r="BR78" s="229">
        <f t="shared" si="40"/>
        <v>0</v>
      </c>
    </row>
    <row r="79" spans="1:70" ht="34.5" customHeight="1">
      <c r="A79" s="7" t="s">
        <v>577</v>
      </c>
      <c r="B79" s="15" t="s">
        <v>578</v>
      </c>
      <c r="C79" s="57">
        <v>170</v>
      </c>
      <c r="D79" s="16" t="s">
        <v>579</v>
      </c>
      <c r="E79" s="37">
        <v>10801.87</v>
      </c>
      <c r="F79" s="17">
        <f t="shared" si="41"/>
        <v>1080.1870000000001</v>
      </c>
      <c r="G79" s="17">
        <f t="shared" si="42"/>
        <v>205.23553000000004</v>
      </c>
      <c r="H79" s="17">
        <f t="shared" si="43"/>
        <v>12087.292530000001</v>
      </c>
      <c r="J79" s="7">
        <f t="shared" si="36"/>
        <v>800</v>
      </c>
      <c r="K79" s="4">
        <v>350</v>
      </c>
      <c r="L79" s="4">
        <v>40</v>
      </c>
      <c r="M79" s="4">
        <v>40</v>
      </c>
      <c r="N79" s="4"/>
      <c r="O79" s="4">
        <v>50</v>
      </c>
      <c r="P79" s="4"/>
      <c r="Q79" s="4"/>
      <c r="R79" s="4"/>
      <c r="S79" s="4">
        <v>50</v>
      </c>
      <c r="T79" s="4">
        <v>40</v>
      </c>
      <c r="U79" s="4">
        <v>60</v>
      </c>
      <c r="V79" s="4"/>
      <c r="W79" s="4"/>
      <c r="X79" s="4">
        <v>10</v>
      </c>
      <c r="Y79" s="4">
        <v>10</v>
      </c>
      <c r="Z79" s="4"/>
      <c r="AA79" s="4"/>
      <c r="AB79" s="4"/>
      <c r="AC79" s="4">
        <v>20</v>
      </c>
      <c r="AD79" s="4">
        <v>60</v>
      </c>
      <c r="AE79" s="4">
        <v>20</v>
      </c>
      <c r="AF79" s="4">
        <v>15</v>
      </c>
      <c r="AG79" s="4">
        <v>20</v>
      </c>
      <c r="AH79" s="4">
        <v>15</v>
      </c>
      <c r="AI79" s="4"/>
      <c r="AK79" s="18">
        <f t="shared" si="37"/>
        <v>4230552</v>
      </c>
      <c r="AL79" s="18">
        <f t="shared" si="53"/>
        <v>483492</v>
      </c>
      <c r="AM79" s="18">
        <f t="shared" si="54"/>
        <v>483492</v>
      </c>
      <c r="AN79" s="18">
        <f t="shared" si="55"/>
        <v>0</v>
      </c>
      <c r="AO79" s="18">
        <f t="shared" si="56"/>
        <v>604365</v>
      </c>
      <c r="AP79" s="18">
        <f t="shared" si="57"/>
        <v>0</v>
      </c>
      <c r="AQ79" s="18">
        <f t="shared" si="58"/>
        <v>0</v>
      </c>
      <c r="AR79" s="18">
        <f t="shared" si="59"/>
        <v>0</v>
      </c>
      <c r="AS79" s="18">
        <f t="shared" si="60"/>
        <v>604365</v>
      </c>
      <c r="AT79" s="18">
        <f t="shared" si="61"/>
        <v>483492</v>
      </c>
      <c r="AU79" s="18">
        <f t="shared" si="62"/>
        <v>725238</v>
      </c>
      <c r="AV79" s="18">
        <f t="shared" si="63"/>
        <v>0</v>
      </c>
      <c r="AW79" s="18">
        <f t="shared" si="64"/>
        <v>0</v>
      </c>
      <c r="AX79" s="18">
        <f t="shared" si="65"/>
        <v>120873</v>
      </c>
      <c r="AY79" s="18">
        <f t="shared" si="66"/>
        <v>120873</v>
      </c>
      <c r="AZ79" s="18">
        <f t="shared" si="67"/>
        <v>0</v>
      </c>
      <c r="BA79" s="18">
        <f t="shared" si="44"/>
        <v>0</v>
      </c>
      <c r="BB79" s="18">
        <f t="shared" si="45"/>
        <v>0</v>
      </c>
      <c r="BC79" s="18">
        <f t="shared" si="46"/>
        <v>241746</v>
      </c>
      <c r="BD79" s="18">
        <f t="shared" si="47"/>
        <v>725238</v>
      </c>
      <c r="BE79" s="18">
        <f t="shared" si="48"/>
        <v>241746</v>
      </c>
      <c r="BF79" s="18">
        <f t="shared" si="49"/>
        <v>181309</v>
      </c>
      <c r="BG79" s="18">
        <f t="shared" si="50"/>
        <v>241746</v>
      </c>
      <c r="BH79" s="18">
        <f t="shared" si="51"/>
        <v>181309</v>
      </c>
      <c r="BI79" s="18">
        <f t="shared" si="52"/>
        <v>0</v>
      </c>
      <c r="BJ79" s="15" t="s">
        <v>788</v>
      </c>
      <c r="BK79" s="15" t="s">
        <v>577</v>
      </c>
      <c r="BL79" s="15" t="s">
        <v>578</v>
      </c>
      <c r="BM79" s="227">
        <f t="shared" si="38"/>
        <v>9669836</v>
      </c>
      <c r="BN79" s="228">
        <f t="shared" si="39"/>
        <v>8641497.7740717996</v>
      </c>
      <c r="BP79" s="229"/>
      <c r="BQ79" s="230">
        <v>9669834.0240000002</v>
      </c>
      <c r="BR79" s="229">
        <f t="shared" si="40"/>
        <v>-1.9759999997913837</v>
      </c>
    </row>
    <row r="80" spans="1:70" ht="34.5" customHeight="1">
      <c r="A80" s="7" t="s">
        <v>580</v>
      </c>
      <c r="B80" s="7" t="s">
        <v>581</v>
      </c>
      <c r="C80" s="57">
        <v>174</v>
      </c>
      <c r="D80" s="16" t="s">
        <v>582</v>
      </c>
      <c r="E80" s="37">
        <v>8516.18</v>
      </c>
      <c r="F80" s="17">
        <f t="shared" si="41"/>
        <v>851.61800000000005</v>
      </c>
      <c r="G80" s="17">
        <f t="shared" si="42"/>
        <v>161.80742000000001</v>
      </c>
      <c r="H80" s="17">
        <f t="shared" si="43"/>
        <v>9529.6054199999999</v>
      </c>
      <c r="J80" s="7">
        <f t="shared" si="36"/>
        <v>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K80" s="18">
        <f t="shared" si="37"/>
        <v>0</v>
      </c>
      <c r="AL80" s="18">
        <f t="shared" si="53"/>
        <v>0</v>
      </c>
      <c r="AM80" s="18">
        <f t="shared" si="54"/>
        <v>0</v>
      </c>
      <c r="AN80" s="18">
        <f t="shared" si="55"/>
        <v>0</v>
      </c>
      <c r="AO80" s="18">
        <f t="shared" si="56"/>
        <v>0</v>
      </c>
      <c r="AP80" s="18">
        <f t="shared" si="57"/>
        <v>0</v>
      </c>
      <c r="AQ80" s="18">
        <f t="shared" si="58"/>
        <v>0</v>
      </c>
      <c r="AR80" s="18">
        <f t="shared" si="59"/>
        <v>0</v>
      </c>
      <c r="AS80" s="18">
        <f t="shared" si="60"/>
        <v>0</v>
      </c>
      <c r="AT80" s="18">
        <f t="shared" si="61"/>
        <v>0</v>
      </c>
      <c r="AU80" s="18">
        <f t="shared" si="62"/>
        <v>0</v>
      </c>
      <c r="AV80" s="18">
        <f t="shared" si="63"/>
        <v>0</v>
      </c>
      <c r="AW80" s="18">
        <f t="shared" si="64"/>
        <v>0</v>
      </c>
      <c r="AX80" s="18">
        <f t="shared" si="65"/>
        <v>0</v>
      </c>
      <c r="AY80" s="18">
        <f t="shared" si="66"/>
        <v>0</v>
      </c>
      <c r="AZ80" s="18">
        <f t="shared" si="67"/>
        <v>0</v>
      </c>
      <c r="BA80" s="18">
        <f t="shared" si="44"/>
        <v>0</v>
      </c>
      <c r="BB80" s="18">
        <f t="shared" si="45"/>
        <v>0</v>
      </c>
      <c r="BC80" s="18">
        <f t="shared" si="46"/>
        <v>0</v>
      </c>
      <c r="BD80" s="18">
        <f t="shared" si="47"/>
        <v>0</v>
      </c>
      <c r="BE80" s="18">
        <f t="shared" si="48"/>
        <v>0</v>
      </c>
      <c r="BF80" s="18">
        <f t="shared" si="49"/>
        <v>0</v>
      </c>
      <c r="BG80" s="18">
        <f t="shared" si="50"/>
        <v>0</v>
      </c>
      <c r="BH80" s="18">
        <f t="shared" si="51"/>
        <v>0</v>
      </c>
      <c r="BI80" s="18">
        <f t="shared" si="52"/>
        <v>0</v>
      </c>
      <c r="BJ80" s="15" t="s">
        <v>789</v>
      </c>
      <c r="BK80" s="15" t="s">
        <v>580</v>
      </c>
      <c r="BL80" s="15" t="s">
        <v>581</v>
      </c>
      <c r="BM80" s="227">
        <f t="shared" si="38"/>
        <v>0</v>
      </c>
      <c r="BN80" s="228">
        <f t="shared" si="39"/>
        <v>0</v>
      </c>
      <c r="BP80" s="229"/>
      <c r="BQ80" s="230">
        <v>0</v>
      </c>
      <c r="BR80" s="229">
        <f t="shared" si="40"/>
        <v>0</v>
      </c>
    </row>
    <row r="81" spans="1:70" ht="33.75">
      <c r="A81" s="7" t="s">
        <v>583</v>
      </c>
      <c r="B81" s="15" t="s">
        <v>584</v>
      </c>
      <c r="C81" s="57">
        <v>175</v>
      </c>
      <c r="D81" s="16" t="s">
        <v>585</v>
      </c>
      <c r="E81" s="37">
        <v>5302.9</v>
      </c>
      <c r="F81" s="17">
        <f t="shared" si="41"/>
        <v>530.29</v>
      </c>
      <c r="G81" s="17">
        <f t="shared" si="42"/>
        <v>100.7551</v>
      </c>
      <c r="H81" s="17">
        <f t="shared" si="43"/>
        <v>5933.9450999999999</v>
      </c>
      <c r="J81" s="7">
        <f t="shared" si="36"/>
        <v>520</v>
      </c>
      <c r="K81" s="4">
        <v>80</v>
      </c>
      <c r="L81" s="4">
        <v>30</v>
      </c>
      <c r="M81" s="4">
        <v>30</v>
      </c>
      <c r="N81" s="4"/>
      <c r="O81" s="4">
        <v>60</v>
      </c>
      <c r="P81" s="4"/>
      <c r="Q81" s="4"/>
      <c r="R81" s="4"/>
      <c r="S81" s="4">
        <v>60</v>
      </c>
      <c r="T81" s="4">
        <v>60</v>
      </c>
      <c r="U81" s="4">
        <v>60</v>
      </c>
      <c r="V81" s="4"/>
      <c r="W81" s="4"/>
      <c r="X81" s="4">
        <v>10</v>
      </c>
      <c r="Y81" s="4">
        <v>10</v>
      </c>
      <c r="Z81" s="4"/>
      <c r="AA81" s="4"/>
      <c r="AB81" s="4"/>
      <c r="AC81" s="4">
        <v>20</v>
      </c>
      <c r="AD81" s="4">
        <v>10</v>
      </c>
      <c r="AE81" s="4">
        <v>15</v>
      </c>
      <c r="AF81" s="4">
        <v>25</v>
      </c>
      <c r="AG81" s="4">
        <v>20</v>
      </c>
      <c r="AH81" s="4">
        <v>25</v>
      </c>
      <c r="AI81" s="4">
        <v>5</v>
      </c>
      <c r="AK81" s="18">
        <f t="shared" si="37"/>
        <v>474716</v>
      </c>
      <c r="AL81" s="18">
        <f t="shared" si="53"/>
        <v>178018</v>
      </c>
      <c r="AM81" s="18">
        <f t="shared" si="54"/>
        <v>178018</v>
      </c>
      <c r="AN81" s="18">
        <f t="shared" si="55"/>
        <v>0</v>
      </c>
      <c r="AO81" s="18">
        <f t="shared" si="56"/>
        <v>356037</v>
      </c>
      <c r="AP81" s="18">
        <f t="shared" si="57"/>
        <v>0</v>
      </c>
      <c r="AQ81" s="18">
        <f t="shared" si="58"/>
        <v>0</v>
      </c>
      <c r="AR81" s="18">
        <f t="shared" si="59"/>
        <v>0</v>
      </c>
      <c r="AS81" s="18">
        <f t="shared" si="60"/>
        <v>356037</v>
      </c>
      <c r="AT81" s="18">
        <f t="shared" si="61"/>
        <v>356037</v>
      </c>
      <c r="AU81" s="18">
        <f t="shared" si="62"/>
        <v>356037</v>
      </c>
      <c r="AV81" s="18">
        <f t="shared" si="63"/>
        <v>0</v>
      </c>
      <c r="AW81" s="18">
        <f t="shared" si="64"/>
        <v>0</v>
      </c>
      <c r="AX81" s="18">
        <f t="shared" si="65"/>
        <v>59339</v>
      </c>
      <c r="AY81" s="18">
        <f t="shared" si="66"/>
        <v>59339</v>
      </c>
      <c r="AZ81" s="18">
        <f t="shared" si="67"/>
        <v>0</v>
      </c>
      <c r="BA81" s="18">
        <f t="shared" si="44"/>
        <v>0</v>
      </c>
      <c r="BB81" s="18">
        <f t="shared" si="45"/>
        <v>0</v>
      </c>
      <c r="BC81" s="18">
        <f t="shared" si="46"/>
        <v>118679</v>
      </c>
      <c r="BD81" s="18">
        <f t="shared" si="47"/>
        <v>59339</v>
      </c>
      <c r="BE81" s="18">
        <f t="shared" si="48"/>
        <v>89009</v>
      </c>
      <c r="BF81" s="18">
        <f t="shared" si="49"/>
        <v>148349</v>
      </c>
      <c r="BG81" s="18">
        <f t="shared" si="50"/>
        <v>118679</v>
      </c>
      <c r="BH81" s="18">
        <f t="shared" si="51"/>
        <v>148349</v>
      </c>
      <c r="BI81" s="18">
        <f t="shared" si="52"/>
        <v>29670</v>
      </c>
      <c r="BJ81" s="15" t="s">
        <v>776</v>
      </c>
      <c r="BK81" s="15" t="s">
        <v>583</v>
      </c>
      <c r="BL81" s="15" t="s">
        <v>584</v>
      </c>
      <c r="BM81" s="227">
        <f t="shared" si="38"/>
        <v>3085652</v>
      </c>
      <c r="BN81" s="228">
        <f t="shared" si="39"/>
        <v>2757508.4923426001</v>
      </c>
      <c r="BP81" s="229"/>
      <c r="BQ81" s="230">
        <v>3085651.4519999996</v>
      </c>
      <c r="BR81" s="229">
        <f t="shared" si="40"/>
        <v>-0.54800000041723251</v>
      </c>
    </row>
    <row r="82" spans="1:70" ht="33.75">
      <c r="A82" s="7" t="s">
        <v>583</v>
      </c>
      <c r="B82" s="15" t="s">
        <v>584</v>
      </c>
      <c r="C82" s="57">
        <v>177</v>
      </c>
      <c r="D82" s="16" t="s">
        <v>586</v>
      </c>
      <c r="E82" s="37">
        <v>1894.61</v>
      </c>
      <c r="F82" s="17">
        <f t="shared" si="41"/>
        <v>189.46100000000001</v>
      </c>
      <c r="G82" s="17">
        <f t="shared" si="42"/>
        <v>35.997590000000002</v>
      </c>
      <c r="H82" s="17">
        <f t="shared" si="43"/>
        <v>2120.0685899999999</v>
      </c>
      <c r="J82" s="7">
        <f t="shared" si="36"/>
        <v>20</v>
      </c>
      <c r="K82" s="4">
        <v>20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K82" s="18">
        <f t="shared" si="37"/>
        <v>42401</v>
      </c>
      <c r="AL82" s="18">
        <f t="shared" si="53"/>
        <v>0</v>
      </c>
      <c r="AM82" s="18">
        <f t="shared" si="54"/>
        <v>0</v>
      </c>
      <c r="AN82" s="18">
        <f t="shared" si="55"/>
        <v>0</v>
      </c>
      <c r="AO82" s="18">
        <f t="shared" si="56"/>
        <v>0</v>
      </c>
      <c r="AP82" s="18">
        <f t="shared" si="57"/>
        <v>0</v>
      </c>
      <c r="AQ82" s="18">
        <f t="shared" si="58"/>
        <v>0</v>
      </c>
      <c r="AR82" s="18">
        <f t="shared" si="59"/>
        <v>0</v>
      </c>
      <c r="AS82" s="18">
        <f t="shared" si="60"/>
        <v>0</v>
      </c>
      <c r="AT82" s="18">
        <f t="shared" si="61"/>
        <v>0</v>
      </c>
      <c r="AU82" s="18">
        <f t="shared" si="62"/>
        <v>0</v>
      </c>
      <c r="AV82" s="18">
        <f t="shared" si="63"/>
        <v>0</v>
      </c>
      <c r="AW82" s="18">
        <f t="shared" si="64"/>
        <v>0</v>
      </c>
      <c r="AX82" s="18">
        <f t="shared" si="65"/>
        <v>0</v>
      </c>
      <c r="AY82" s="18">
        <f t="shared" si="66"/>
        <v>0</v>
      </c>
      <c r="AZ82" s="18">
        <f t="shared" si="67"/>
        <v>0</v>
      </c>
      <c r="BA82" s="18">
        <f t="shared" si="44"/>
        <v>0</v>
      </c>
      <c r="BB82" s="18">
        <f t="shared" si="45"/>
        <v>0</v>
      </c>
      <c r="BC82" s="18">
        <f t="shared" si="46"/>
        <v>0</v>
      </c>
      <c r="BD82" s="18">
        <f t="shared" si="47"/>
        <v>0</v>
      </c>
      <c r="BE82" s="18">
        <f t="shared" si="48"/>
        <v>0</v>
      </c>
      <c r="BF82" s="18">
        <f t="shared" si="49"/>
        <v>0</v>
      </c>
      <c r="BG82" s="18">
        <f t="shared" si="50"/>
        <v>0</v>
      </c>
      <c r="BH82" s="18">
        <f t="shared" si="51"/>
        <v>0</v>
      </c>
      <c r="BI82" s="18">
        <f t="shared" si="52"/>
        <v>0</v>
      </c>
      <c r="BJ82" s="15" t="s">
        <v>776</v>
      </c>
      <c r="BK82" s="15" t="s">
        <v>583</v>
      </c>
      <c r="BL82" s="15" t="s">
        <v>584</v>
      </c>
      <c r="BM82" s="227">
        <f t="shared" si="38"/>
        <v>42401</v>
      </c>
      <c r="BN82" s="228">
        <f t="shared" si="39"/>
        <v>37891.867775049999</v>
      </c>
      <c r="BP82" s="229"/>
      <c r="BQ82" s="230">
        <v>42401.371799999994</v>
      </c>
      <c r="BR82" s="229">
        <f t="shared" si="40"/>
        <v>0.37179999999352731</v>
      </c>
    </row>
    <row r="83" spans="1:70" ht="56.25">
      <c r="A83" s="7" t="s">
        <v>587</v>
      </c>
      <c r="B83" s="19" t="s">
        <v>588</v>
      </c>
      <c r="C83" s="57">
        <v>184</v>
      </c>
      <c r="D83" s="16" t="s">
        <v>589</v>
      </c>
      <c r="E83" s="37">
        <v>1105.55</v>
      </c>
      <c r="F83" s="17">
        <f t="shared" si="41"/>
        <v>110.55500000000001</v>
      </c>
      <c r="G83" s="17">
        <f t="shared" si="42"/>
        <v>21.005450000000003</v>
      </c>
      <c r="H83" s="17">
        <f t="shared" si="43"/>
        <v>1237.1104500000001</v>
      </c>
      <c r="J83" s="7">
        <f t="shared" si="36"/>
        <v>1153</v>
      </c>
      <c r="K83" s="4">
        <v>700</v>
      </c>
      <c r="L83" s="4">
        <v>40</v>
      </c>
      <c r="M83" s="4">
        <v>25</v>
      </c>
      <c r="N83" s="4"/>
      <c r="O83" s="4">
        <v>50</v>
      </c>
      <c r="P83" s="4"/>
      <c r="Q83" s="4"/>
      <c r="R83" s="4"/>
      <c r="S83" s="4">
        <v>50</v>
      </c>
      <c r="T83" s="4">
        <v>30</v>
      </c>
      <c r="U83" s="4">
        <v>40</v>
      </c>
      <c r="V83" s="4">
        <v>20</v>
      </c>
      <c r="W83" s="4"/>
      <c r="X83" s="4">
        <v>8</v>
      </c>
      <c r="Y83" s="4">
        <v>10</v>
      </c>
      <c r="Z83" s="4">
        <v>30</v>
      </c>
      <c r="AA83" s="4"/>
      <c r="AB83" s="4"/>
      <c r="AC83" s="4">
        <v>10</v>
      </c>
      <c r="AD83" s="4">
        <v>60</v>
      </c>
      <c r="AE83" s="4">
        <v>20</v>
      </c>
      <c r="AF83" s="4">
        <v>10</v>
      </c>
      <c r="AG83" s="4">
        <v>20</v>
      </c>
      <c r="AH83" s="4">
        <v>10</v>
      </c>
      <c r="AI83" s="4">
        <v>20</v>
      </c>
      <c r="AK83" s="18">
        <f t="shared" si="37"/>
        <v>865977</v>
      </c>
      <c r="AL83" s="18">
        <f t="shared" si="53"/>
        <v>49484</v>
      </c>
      <c r="AM83" s="18">
        <f t="shared" si="54"/>
        <v>30928</v>
      </c>
      <c r="AN83" s="18">
        <f t="shared" si="55"/>
        <v>0</v>
      </c>
      <c r="AO83" s="18">
        <f t="shared" si="56"/>
        <v>61856</v>
      </c>
      <c r="AP83" s="18">
        <f t="shared" si="57"/>
        <v>0</v>
      </c>
      <c r="AQ83" s="18">
        <f t="shared" si="58"/>
        <v>0</v>
      </c>
      <c r="AR83" s="18">
        <f t="shared" si="59"/>
        <v>0</v>
      </c>
      <c r="AS83" s="18">
        <f t="shared" si="60"/>
        <v>61856</v>
      </c>
      <c r="AT83" s="18">
        <f t="shared" si="61"/>
        <v>37113</v>
      </c>
      <c r="AU83" s="18">
        <f t="shared" si="62"/>
        <v>49484</v>
      </c>
      <c r="AV83" s="18">
        <f t="shared" si="63"/>
        <v>24742</v>
      </c>
      <c r="AW83" s="18">
        <f t="shared" si="64"/>
        <v>0</v>
      </c>
      <c r="AX83" s="18">
        <f t="shared" si="65"/>
        <v>9897</v>
      </c>
      <c r="AY83" s="18">
        <f t="shared" si="66"/>
        <v>12371</v>
      </c>
      <c r="AZ83" s="18">
        <f t="shared" si="67"/>
        <v>37113</v>
      </c>
      <c r="BA83" s="18">
        <f t="shared" si="44"/>
        <v>0</v>
      </c>
      <c r="BB83" s="18">
        <f t="shared" si="45"/>
        <v>0</v>
      </c>
      <c r="BC83" s="18">
        <f t="shared" si="46"/>
        <v>12371</v>
      </c>
      <c r="BD83" s="18">
        <f t="shared" si="47"/>
        <v>74227</v>
      </c>
      <c r="BE83" s="18">
        <f t="shared" si="48"/>
        <v>24742</v>
      </c>
      <c r="BF83" s="18">
        <f t="shared" si="49"/>
        <v>12371</v>
      </c>
      <c r="BG83" s="18">
        <f t="shared" si="50"/>
        <v>24742</v>
      </c>
      <c r="BH83" s="18">
        <f t="shared" si="51"/>
        <v>12371</v>
      </c>
      <c r="BI83" s="18">
        <f t="shared" si="52"/>
        <v>24742</v>
      </c>
      <c r="BJ83" s="19" t="s">
        <v>777</v>
      </c>
      <c r="BK83" s="15" t="s">
        <v>587</v>
      </c>
      <c r="BL83" s="19" t="s">
        <v>588</v>
      </c>
      <c r="BM83" s="227">
        <f t="shared" si="38"/>
        <v>1426387</v>
      </c>
      <c r="BN83" s="228">
        <f t="shared" si="39"/>
        <v>1274697.9458043501</v>
      </c>
      <c r="BP83" s="229"/>
      <c r="BQ83" s="230">
        <v>1426388.3488499997</v>
      </c>
      <c r="BR83" s="229">
        <f t="shared" si="40"/>
        <v>1.3488499997183681</v>
      </c>
    </row>
    <row r="84" spans="1:70" ht="33.75">
      <c r="A84" s="7" t="s">
        <v>590</v>
      </c>
      <c r="B84" s="19" t="s">
        <v>591</v>
      </c>
      <c r="C84" s="57">
        <v>188</v>
      </c>
      <c r="D84" s="16" t="s">
        <v>592</v>
      </c>
      <c r="E84" s="37">
        <v>3487.97</v>
      </c>
      <c r="F84" s="17">
        <f t="shared" si="41"/>
        <v>348.79700000000003</v>
      </c>
      <c r="G84" s="17">
        <f t="shared" si="42"/>
        <v>66.271430000000009</v>
      </c>
      <c r="H84" s="17">
        <f t="shared" si="43"/>
        <v>3903.0384299999996</v>
      </c>
      <c r="J84" s="7">
        <f t="shared" si="36"/>
        <v>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K84" s="18">
        <f t="shared" si="37"/>
        <v>0</v>
      </c>
      <c r="AL84" s="18">
        <f t="shared" si="53"/>
        <v>0</v>
      </c>
      <c r="AM84" s="18">
        <f t="shared" si="54"/>
        <v>0</v>
      </c>
      <c r="AN84" s="18">
        <f t="shared" si="55"/>
        <v>0</v>
      </c>
      <c r="AO84" s="18">
        <f t="shared" si="56"/>
        <v>0</v>
      </c>
      <c r="AP84" s="18">
        <f t="shared" si="57"/>
        <v>0</v>
      </c>
      <c r="AQ84" s="18">
        <f t="shared" si="58"/>
        <v>0</v>
      </c>
      <c r="AR84" s="18">
        <f t="shared" si="59"/>
        <v>0</v>
      </c>
      <c r="AS84" s="18">
        <f t="shared" si="60"/>
        <v>0</v>
      </c>
      <c r="AT84" s="18">
        <f t="shared" si="61"/>
        <v>0</v>
      </c>
      <c r="AU84" s="18">
        <f t="shared" si="62"/>
        <v>0</v>
      </c>
      <c r="AV84" s="18">
        <f t="shared" si="63"/>
        <v>0</v>
      </c>
      <c r="AW84" s="18">
        <f t="shared" si="64"/>
        <v>0</v>
      </c>
      <c r="AX84" s="18">
        <f t="shared" si="65"/>
        <v>0</v>
      </c>
      <c r="AY84" s="18">
        <f t="shared" si="66"/>
        <v>0</v>
      </c>
      <c r="AZ84" s="18">
        <f t="shared" si="67"/>
        <v>0</v>
      </c>
      <c r="BA84" s="18">
        <f t="shared" si="44"/>
        <v>0</v>
      </c>
      <c r="BB84" s="18">
        <f t="shared" si="45"/>
        <v>0</v>
      </c>
      <c r="BC84" s="18">
        <f t="shared" si="46"/>
        <v>0</v>
      </c>
      <c r="BD84" s="18">
        <f t="shared" si="47"/>
        <v>0</v>
      </c>
      <c r="BE84" s="18">
        <f t="shared" si="48"/>
        <v>0</v>
      </c>
      <c r="BF84" s="18">
        <f t="shared" si="49"/>
        <v>0</v>
      </c>
      <c r="BG84" s="18">
        <f t="shared" si="50"/>
        <v>0</v>
      </c>
      <c r="BH84" s="18">
        <f t="shared" si="51"/>
        <v>0</v>
      </c>
      <c r="BI84" s="18">
        <f t="shared" si="52"/>
        <v>0</v>
      </c>
      <c r="BJ84" s="19" t="s">
        <v>778</v>
      </c>
      <c r="BK84" s="15" t="s">
        <v>590</v>
      </c>
      <c r="BL84" s="19" t="s">
        <v>591</v>
      </c>
      <c r="BM84" s="227">
        <f t="shared" si="38"/>
        <v>0</v>
      </c>
      <c r="BN84" s="228">
        <f t="shared" si="39"/>
        <v>0</v>
      </c>
      <c r="BP84" s="229"/>
      <c r="BQ84" s="230">
        <v>0</v>
      </c>
      <c r="BR84" s="229">
        <f t="shared" si="40"/>
        <v>0</v>
      </c>
    </row>
    <row r="85" spans="1:70" ht="56.25">
      <c r="A85" s="7" t="s">
        <v>587</v>
      </c>
      <c r="B85" s="19" t="s">
        <v>588</v>
      </c>
      <c r="C85" s="57">
        <v>189</v>
      </c>
      <c r="D85" s="16" t="s">
        <v>593</v>
      </c>
      <c r="E85" s="37">
        <v>1570.8</v>
      </c>
      <c r="F85" s="17">
        <f t="shared" si="41"/>
        <v>157.08000000000001</v>
      </c>
      <c r="G85" s="17">
        <f t="shared" si="42"/>
        <v>29.845200000000002</v>
      </c>
      <c r="H85" s="17">
        <f t="shared" si="43"/>
        <v>1757.7251999999999</v>
      </c>
      <c r="J85" s="7">
        <f t="shared" si="36"/>
        <v>691</v>
      </c>
      <c r="K85" s="4">
        <v>400</v>
      </c>
      <c r="L85" s="4">
        <v>40</v>
      </c>
      <c r="M85" s="4">
        <v>25</v>
      </c>
      <c r="N85" s="4"/>
      <c r="O85" s="4"/>
      <c r="P85" s="4"/>
      <c r="Q85" s="4"/>
      <c r="R85" s="4"/>
      <c r="S85" s="4">
        <v>40</v>
      </c>
      <c r="T85" s="4">
        <v>20</v>
      </c>
      <c r="U85" s="4">
        <v>40</v>
      </c>
      <c r="V85" s="4">
        <v>10</v>
      </c>
      <c r="W85" s="4">
        <v>10</v>
      </c>
      <c r="X85" s="4"/>
      <c r="Y85" s="4"/>
      <c r="Z85" s="4">
        <v>30</v>
      </c>
      <c r="AA85" s="4"/>
      <c r="AB85" s="4"/>
      <c r="AC85" s="4">
        <v>10</v>
      </c>
      <c r="AD85" s="4">
        <v>21</v>
      </c>
      <c r="AE85" s="4">
        <v>15</v>
      </c>
      <c r="AF85" s="4">
        <v>10</v>
      </c>
      <c r="AG85" s="4">
        <v>20</v>
      </c>
      <c r="AH85" s="4"/>
      <c r="AI85" s="4"/>
      <c r="AK85" s="18">
        <f t="shared" si="37"/>
        <v>703090</v>
      </c>
      <c r="AL85" s="18">
        <f t="shared" si="53"/>
        <v>70309</v>
      </c>
      <c r="AM85" s="18">
        <f t="shared" si="54"/>
        <v>43943</v>
      </c>
      <c r="AN85" s="18">
        <f t="shared" si="55"/>
        <v>0</v>
      </c>
      <c r="AO85" s="18">
        <f t="shared" si="56"/>
        <v>0</v>
      </c>
      <c r="AP85" s="18">
        <f t="shared" si="57"/>
        <v>0</v>
      </c>
      <c r="AQ85" s="18">
        <f t="shared" si="58"/>
        <v>0</v>
      </c>
      <c r="AR85" s="18">
        <f t="shared" si="59"/>
        <v>0</v>
      </c>
      <c r="AS85" s="18">
        <f t="shared" si="60"/>
        <v>70309</v>
      </c>
      <c r="AT85" s="18">
        <f t="shared" si="61"/>
        <v>35155</v>
      </c>
      <c r="AU85" s="18">
        <f t="shared" si="62"/>
        <v>70309</v>
      </c>
      <c r="AV85" s="18">
        <f t="shared" si="63"/>
        <v>17577</v>
      </c>
      <c r="AW85" s="18">
        <f t="shared" si="64"/>
        <v>17577</v>
      </c>
      <c r="AX85" s="18">
        <f t="shared" si="65"/>
        <v>0</v>
      </c>
      <c r="AY85" s="18">
        <f t="shared" si="66"/>
        <v>0</v>
      </c>
      <c r="AZ85" s="18">
        <f t="shared" si="67"/>
        <v>52732</v>
      </c>
      <c r="BA85" s="18">
        <f t="shared" si="44"/>
        <v>0</v>
      </c>
      <c r="BB85" s="18">
        <f t="shared" si="45"/>
        <v>0</v>
      </c>
      <c r="BC85" s="18">
        <f t="shared" si="46"/>
        <v>17577</v>
      </c>
      <c r="BD85" s="18">
        <f t="shared" si="47"/>
        <v>36912</v>
      </c>
      <c r="BE85" s="18">
        <f t="shared" si="48"/>
        <v>26366</v>
      </c>
      <c r="BF85" s="18">
        <f t="shared" si="49"/>
        <v>17577</v>
      </c>
      <c r="BG85" s="18">
        <f t="shared" si="50"/>
        <v>35155</v>
      </c>
      <c r="BH85" s="18">
        <f t="shared" si="51"/>
        <v>0</v>
      </c>
      <c r="BI85" s="18">
        <f t="shared" si="52"/>
        <v>0</v>
      </c>
      <c r="BJ85" s="19" t="s">
        <v>777</v>
      </c>
      <c r="BK85" s="15" t="s">
        <v>587</v>
      </c>
      <c r="BL85" s="19" t="s">
        <v>588</v>
      </c>
      <c r="BM85" s="227">
        <f t="shared" si="38"/>
        <v>1214588</v>
      </c>
      <c r="BN85" s="228">
        <f t="shared" si="39"/>
        <v>1085422.6998694001</v>
      </c>
      <c r="BP85" s="229"/>
      <c r="BQ85" s="230">
        <v>1214588.1132</v>
      </c>
      <c r="BR85" s="229">
        <f t="shared" si="40"/>
        <v>0.11320000002160668</v>
      </c>
    </row>
    <row r="86" spans="1:70" ht="45">
      <c r="A86" s="7" t="s">
        <v>594</v>
      </c>
      <c r="B86" s="15" t="s">
        <v>595</v>
      </c>
      <c r="C86" s="57">
        <v>193</v>
      </c>
      <c r="D86" s="16" t="s">
        <v>596</v>
      </c>
      <c r="E86" s="37">
        <v>8078.84</v>
      </c>
      <c r="F86" s="17">
        <f t="shared" si="41"/>
        <v>807.88400000000001</v>
      </c>
      <c r="G86" s="17">
        <f t="shared" si="42"/>
        <v>153.49796000000001</v>
      </c>
      <c r="H86" s="17">
        <f t="shared" si="43"/>
        <v>9040.2219600000008</v>
      </c>
      <c r="J86" s="7">
        <f t="shared" si="36"/>
        <v>128</v>
      </c>
      <c r="K86" s="4"/>
      <c r="L86" s="4"/>
      <c r="M86" s="4">
        <v>10</v>
      </c>
      <c r="N86" s="4"/>
      <c r="O86" s="4">
        <v>10</v>
      </c>
      <c r="P86" s="4">
        <v>10</v>
      </c>
      <c r="Q86" s="4"/>
      <c r="R86" s="4"/>
      <c r="S86" s="4">
        <v>10</v>
      </c>
      <c r="T86" s="4">
        <v>10</v>
      </c>
      <c r="U86" s="4">
        <v>10</v>
      </c>
      <c r="V86" s="4">
        <v>5</v>
      </c>
      <c r="W86" s="4">
        <v>8</v>
      </c>
      <c r="X86" s="4">
        <v>6</v>
      </c>
      <c r="Y86" s="4"/>
      <c r="Z86" s="4">
        <v>10</v>
      </c>
      <c r="AA86" s="4"/>
      <c r="AB86" s="4"/>
      <c r="AC86" s="4">
        <v>15</v>
      </c>
      <c r="AD86" s="4"/>
      <c r="AE86" s="4">
        <v>6</v>
      </c>
      <c r="AF86" s="4">
        <v>4</v>
      </c>
      <c r="AG86" s="4">
        <v>4</v>
      </c>
      <c r="AH86" s="4"/>
      <c r="AI86" s="4">
        <v>10</v>
      </c>
      <c r="AK86" s="18">
        <f t="shared" si="37"/>
        <v>0</v>
      </c>
      <c r="AL86" s="18">
        <f t="shared" si="53"/>
        <v>0</v>
      </c>
      <c r="AM86" s="18">
        <f t="shared" si="54"/>
        <v>90402</v>
      </c>
      <c r="AN86" s="18">
        <f t="shared" si="55"/>
        <v>0</v>
      </c>
      <c r="AO86" s="18">
        <f t="shared" si="56"/>
        <v>90402</v>
      </c>
      <c r="AP86" s="18">
        <f t="shared" si="57"/>
        <v>90402</v>
      </c>
      <c r="AQ86" s="18">
        <f t="shared" si="58"/>
        <v>0</v>
      </c>
      <c r="AR86" s="18">
        <f t="shared" si="59"/>
        <v>0</v>
      </c>
      <c r="AS86" s="18">
        <f t="shared" si="60"/>
        <v>90402</v>
      </c>
      <c r="AT86" s="18">
        <f t="shared" si="61"/>
        <v>90402</v>
      </c>
      <c r="AU86" s="18">
        <f t="shared" si="62"/>
        <v>90402</v>
      </c>
      <c r="AV86" s="18">
        <f t="shared" si="63"/>
        <v>45201</v>
      </c>
      <c r="AW86" s="18">
        <f t="shared" si="64"/>
        <v>72322</v>
      </c>
      <c r="AX86" s="18">
        <f t="shared" si="65"/>
        <v>54241</v>
      </c>
      <c r="AY86" s="18">
        <f t="shared" si="66"/>
        <v>0</v>
      </c>
      <c r="AZ86" s="18">
        <f t="shared" si="67"/>
        <v>90402</v>
      </c>
      <c r="BA86" s="18">
        <f t="shared" si="44"/>
        <v>0</v>
      </c>
      <c r="BB86" s="18">
        <f t="shared" si="45"/>
        <v>0</v>
      </c>
      <c r="BC86" s="18">
        <f t="shared" si="46"/>
        <v>135603</v>
      </c>
      <c r="BD86" s="18">
        <f t="shared" si="47"/>
        <v>0</v>
      </c>
      <c r="BE86" s="18">
        <f t="shared" si="48"/>
        <v>54241</v>
      </c>
      <c r="BF86" s="18">
        <f t="shared" si="49"/>
        <v>36161</v>
      </c>
      <c r="BG86" s="18">
        <f t="shared" si="50"/>
        <v>36161</v>
      </c>
      <c r="BH86" s="18">
        <f t="shared" si="51"/>
        <v>0</v>
      </c>
      <c r="BI86" s="18">
        <f t="shared" si="52"/>
        <v>90402</v>
      </c>
      <c r="BJ86" s="15" t="s">
        <v>779</v>
      </c>
      <c r="BK86" s="15" t="s">
        <v>594</v>
      </c>
      <c r="BL86" s="15" t="s">
        <v>595</v>
      </c>
      <c r="BM86" s="227">
        <f t="shared" si="38"/>
        <v>1157146</v>
      </c>
      <c r="BN86" s="228">
        <f t="shared" si="39"/>
        <v>1034089.3664873</v>
      </c>
      <c r="BP86" s="229"/>
      <c r="BQ86" s="230">
        <v>1157148.4108800001</v>
      </c>
      <c r="BR86" s="229">
        <f t="shared" si="40"/>
        <v>2.4108800000976771</v>
      </c>
    </row>
    <row r="87" spans="1:70" ht="33.75">
      <c r="A87" s="7" t="s">
        <v>490</v>
      </c>
      <c r="B87" s="20" t="s">
        <v>491</v>
      </c>
      <c r="C87" s="57">
        <v>197</v>
      </c>
      <c r="D87" s="16" t="s">
        <v>597</v>
      </c>
      <c r="E87" s="37">
        <v>32621.89</v>
      </c>
      <c r="F87" s="17">
        <f t="shared" si="41"/>
        <v>3262.1890000000003</v>
      </c>
      <c r="G87" s="17">
        <f t="shared" si="42"/>
        <v>619.81591000000003</v>
      </c>
      <c r="H87" s="17">
        <f t="shared" si="43"/>
        <v>36503.894909999995</v>
      </c>
      <c r="J87" s="7">
        <f t="shared" si="36"/>
        <v>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K87" s="18">
        <f t="shared" si="37"/>
        <v>0</v>
      </c>
      <c r="AL87" s="18">
        <f t="shared" si="53"/>
        <v>0</v>
      </c>
      <c r="AM87" s="18">
        <f t="shared" si="54"/>
        <v>0</v>
      </c>
      <c r="AN87" s="18">
        <f t="shared" si="55"/>
        <v>0</v>
      </c>
      <c r="AO87" s="18">
        <f t="shared" si="56"/>
        <v>0</v>
      </c>
      <c r="AP87" s="18">
        <f t="shared" si="57"/>
        <v>0</v>
      </c>
      <c r="AQ87" s="18">
        <f t="shared" si="58"/>
        <v>0</v>
      </c>
      <c r="AR87" s="18">
        <f t="shared" si="59"/>
        <v>0</v>
      </c>
      <c r="AS87" s="18">
        <f t="shared" si="60"/>
        <v>0</v>
      </c>
      <c r="AT87" s="18">
        <f t="shared" si="61"/>
        <v>0</v>
      </c>
      <c r="AU87" s="18">
        <f t="shared" si="62"/>
        <v>0</v>
      </c>
      <c r="AV87" s="18">
        <f t="shared" si="63"/>
        <v>0</v>
      </c>
      <c r="AW87" s="18">
        <f t="shared" si="64"/>
        <v>0</v>
      </c>
      <c r="AX87" s="18">
        <f t="shared" si="65"/>
        <v>0</v>
      </c>
      <c r="AY87" s="18">
        <f t="shared" si="66"/>
        <v>0</v>
      </c>
      <c r="AZ87" s="18">
        <f t="shared" si="67"/>
        <v>0</v>
      </c>
      <c r="BA87" s="18">
        <f t="shared" si="44"/>
        <v>0</v>
      </c>
      <c r="BB87" s="18">
        <f t="shared" si="45"/>
        <v>0</v>
      </c>
      <c r="BC87" s="18">
        <f t="shared" si="46"/>
        <v>0</v>
      </c>
      <c r="BD87" s="18">
        <f t="shared" si="47"/>
        <v>0</v>
      </c>
      <c r="BE87" s="18">
        <f t="shared" si="48"/>
        <v>0</v>
      </c>
      <c r="BF87" s="18">
        <f t="shared" si="49"/>
        <v>0</v>
      </c>
      <c r="BG87" s="18">
        <f t="shared" si="50"/>
        <v>0</v>
      </c>
      <c r="BH87" s="18">
        <f t="shared" si="51"/>
        <v>0</v>
      </c>
      <c r="BI87" s="18">
        <f t="shared" si="52"/>
        <v>0</v>
      </c>
      <c r="BJ87" s="21" t="s">
        <v>761</v>
      </c>
      <c r="BK87" s="15" t="s">
        <v>490</v>
      </c>
      <c r="BL87" s="21" t="s">
        <v>491</v>
      </c>
      <c r="BM87" s="227">
        <f t="shared" si="38"/>
        <v>0</v>
      </c>
      <c r="BN87" s="228">
        <f t="shared" si="39"/>
        <v>0</v>
      </c>
      <c r="BP87" s="229"/>
      <c r="BQ87" s="230">
        <v>0</v>
      </c>
      <c r="BR87" s="229">
        <f t="shared" si="40"/>
        <v>0</v>
      </c>
    </row>
    <row r="88" spans="1:70" ht="33.75">
      <c r="A88" s="7" t="s">
        <v>490</v>
      </c>
      <c r="B88" s="20" t="s">
        <v>491</v>
      </c>
      <c r="C88" s="57">
        <v>198</v>
      </c>
      <c r="D88" s="16" t="s">
        <v>598</v>
      </c>
      <c r="E88" s="37">
        <v>27784.23</v>
      </c>
      <c r="F88" s="17">
        <f t="shared" si="41"/>
        <v>2778.4230000000002</v>
      </c>
      <c r="G88" s="17">
        <f t="shared" si="42"/>
        <v>527.90037000000007</v>
      </c>
      <c r="H88" s="17">
        <f t="shared" si="43"/>
        <v>31090.553369999998</v>
      </c>
      <c r="J88" s="7">
        <f t="shared" si="36"/>
        <v>3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>
        <v>3</v>
      </c>
      <c r="AA88" s="4"/>
      <c r="AB88" s="4"/>
      <c r="AC88" s="4"/>
      <c r="AD88" s="4"/>
      <c r="AE88" s="4"/>
      <c r="AF88" s="4"/>
      <c r="AG88" s="4"/>
      <c r="AH88" s="4"/>
      <c r="AI88" s="4"/>
      <c r="AK88" s="18">
        <f t="shared" si="37"/>
        <v>0</v>
      </c>
      <c r="AL88" s="18">
        <f t="shared" si="53"/>
        <v>0</v>
      </c>
      <c r="AM88" s="18">
        <f t="shared" si="54"/>
        <v>0</v>
      </c>
      <c r="AN88" s="18">
        <f t="shared" si="55"/>
        <v>0</v>
      </c>
      <c r="AO88" s="18">
        <f t="shared" si="56"/>
        <v>0</v>
      </c>
      <c r="AP88" s="18">
        <f t="shared" si="57"/>
        <v>0</v>
      </c>
      <c r="AQ88" s="18">
        <f t="shared" si="58"/>
        <v>0</v>
      </c>
      <c r="AR88" s="18">
        <f t="shared" si="59"/>
        <v>0</v>
      </c>
      <c r="AS88" s="18">
        <f t="shared" si="60"/>
        <v>0</v>
      </c>
      <c r="AT88" s="18">
        <f t="shared" si="61"/>
        <v>0</v>
      </c>
      <c r="AU88" s="18">
        <f t="shared" si="62"/>
        <v>0</v>
      </c>
      <c r="AV88" s="18">
        <f t="shared" si="63"/>
        <v>0</v>
      </c>
      <c r="AW88" s="18">
        <f t="shared" si="64"/>
        <v>0</v>
      </c>
      <c r="AX88" s="18">
        <f t="shared" si="65"/>
        <v>0</v>
      </c>
      <c r="AY88" s="18">
        <f t="shared" si="66"/>
        <v>0</v>
      </c>
      <c r="AZ88" s="18">
        <f t="shared" si="67"/>
        <v>93272</v>
      </c>
      <c r="BA88" s="18">
        <f t="shared" si="44"/>
        <v>0</v>
      </c>
      <c r="BB88" s="18">
        <f t="shared" si="45"/>
        <v>0</v>
      </c>
      <c r="BC88" s="18">
        <f t="shared" si="46"/>
        <v>0</v>
      </c>
      <c r="BD88" s="18">
        <f t="shared" si="47"/>
        <v>0</v>
      </c>
      <c r="BE88" s="18">
        <f t="shared" si="48"/>
        <v>0</v>
      </c>
      <c r="BF88" s="18">
        <f t="shared" si="49"/>
        <v>0</v>
      </c>
      <c r="BG88" s="18">
        <f t="shared" si="50"/>
        <v>0</v>
      </c>
      <c r="BH88" s="18">
        <f t="shared" si="51"/>
        <v>0</v>
      </c>
      <c r="BI88" s="18">
        <f t="shared" si="52"/>
        <v>0</v>
      </c>
      <c r="BJ88" s="21" t="s">
        <v>761</v>
      </c>
      <c r="BK88" s="15" t="s">
        <v>490</v>
      </c>
      <c r="BL88" s="21" t="s">
        <v>491</v>
      </c>
      <c r="BM88" s="227">
        <f t="shared" si="38"/>
        <v>93272</v>
      </c>
      <c r="BN88" s="228">
        <f t="shared" si="39"/>
        <v>83352.993823600002</v>
      </c>
      <c r="BP88" s="229"/>
      <c r="BQ88" s="230">
        <v>93271.660109999997</v>
      </c>
      <c r="BR88" s="229">
        <f t="shared" si="40"/>
        <v>-0.33989000000292435</v>
      </c>
    </row>
    <row r="89" spans="1:70" ht="33.75">
      <c r="A89" s="7" t="s">
        <v>490</v>
      </c>
      <c r="B89" s="20" t="s">
        <v>491</v>
      </c>
      <c r="C89" s="57">
        <v>199</v>
      </c>
      <c r="D89" s="16" t="s">
        <v>599</v>
      </c>
      <c r="E89" s="37">
        <v>14544.87</v>
      </c>
      <c r="F89" s="17">
        <f t="shared" si="41"/>
        <v>1454.4870000000001</v>
      </c>
      <c r="G89" s="17">
        <f t="shared" si="42"/>
        <v>276.35253</v>
      </c>
      <c r="H89" s="17">
        <f t="shared" si="43"/>
        <v>16275.70953</v>
      </c>
      <c r="J89" s="7">
        <f t="shared" si="36"/>
        <v>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K89" s="18">
        <f t="shared" si="37"/>
        <v>0</v>
      </c>
      <c r="AL89" s="18">
        <f t="shared" si="53"/>
        <v>0</v>
      </c>
      <c r="AM89" s="18">
        <f t="shared" si="54"/>
        <v>0</v>
      </c>
      <c r="AN89" s="18">
        <f t="shared" si="55"/>
        <v>0</v>
      </c>
      <c r="AO89" s="18">
        <f t="shared" si="56"/>
        <v>0</v>
      </c>
      <c r="AP89" s="18">
        <f t="shared" si="57"/>
        <v>0</v>
      </c>
      <c r="AQ89" s="18">
        <f t="shared" si="58"/>
        <v>0</v>
      </c>
      <c r="AR89" s="18">
        <f t="shared" si="59"/>
        <v>0</v>
      </c>
      <c r="AS89" s="18">
        <f t="shared" si="60"/>
        <v>0</v>
      </c>
      <c r="AT89" s="18">
        <f t="shared" si="61"/>
        <v>0</v>
      </c>
      <c r="AU89" s="18">
        <f t="shared" si="62"/>
        <v>0</v>
      </c>
      <c r="AV89" s="18">
        <f t="shared" si="63"/>
        <v>0</v>
      </c>
      <c r="AW89" s="18">
        <f t="shared" si="64"/>
        <v>0</v>
      </c>
      <c r="AX89" s="18">
        <f t="shared" si="65"/>
        <v>0</v>
      </c>
      <c r="AY89" s="18">
        <f t="shared" si="66"/>
        <v>0</v>
      </c>
      <c r="AZ89" s="18">
        <f t="shared" si="67"/>
        <v>0</v>
      </c>
      <c r="BA89" s="18">
        <f t="shared" si="44"/>
        <v>0</v>
      </c>
      <c r="BB89" s="18">
        <f t="shared" si="45"/>
        <v>0</v>
      </c>
      <c r="BC89" s="18">
        <f t="shared" si="46"/>
        <v>0</v>
      </c>
      <c r="BD89" s="18">
        <f t="shared" si="47"/>
        <v>0</v>
      </c>
      <c r="BE89" s="18">
        <f t="shared" si="48"/>
        <v>0</v>
      </c>
      <c r="BF89" s="18">
        <f t="shared" si="49"/>
        <v>0</v>
      </c>
      <c r="BG89" s="18">
        <f t="shared" si="50"/>
        <v>0</v>
      </c>
      <c r="BH89" s="18">
        <f t="shared" si="51"/>
        <v>0</v>
      </c>
      <c r="BI89" s="18">
        <f t="shared" si="52"/>
        <v>0</v>
      </c>
      <c r="BJ89" s="21" t="s">
        <v>761</v>
      </c>
      <c r="BK89" s="15" t="s">
        <v>490</v>
      </c>
      <c r="BL89" s="21" t="s">
        <v>491</v>
      </c>
      <c r="BM89" s="227">
        <f t="shared" si="38"/>
        <v>0</v>
      </c>
      <c r="BN89" s="228">
        <f t="shared" si="39"/>
        <v>0</v>
      </c>
      <c r="BP89" s="229"/>
      <c r="BQ89" s="230">
        <v>0</v>
      </c>
      <c r="BR89" s="229">
        <f t="shared" si="40"/>
        <v>0</v>
      </c>
    </row>
    <row r="90" spans="1:70" ht="33.75">
      <c r="A90" s="7" t="s">
        <v>490</v>
      </c>
      <c r="B90" s="20" t="s">
        <v>491</v>
      </c>
      <c r="C90" s="57">
        <v>200</v>
      </c>
      <c r="D90" s="16" t="s">
        <v>600</v>
      </c>
      <c r="E90" s="37">
        <v>13897.93</v>
      </c>
      <c r="F90" s="17">
        <f t="shared" si="41"/>
        <v>1389.7930000000001</v>
      </c>
      <c r="G90" s="17">
        <f t="shared" si="42"/>
        <v>264.06067000000002</v>
      </c>
      <c r="H90" s="17">
        <f t="shared" si="43"/>
        <v>15551.783670000001</v>
      </c>
      <c r="J90" s="7">
        <f t="shared" si="36"/>
        <v>3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>
        <v>3</v>
      </c>
      <c r="AA90" s="4"/>
      <c r="AB90" s="4"/>
      <c r="AC90" s="4"/>
      <c r="AD90" s="4"/>
      <c r="AE90" s="4"/>
      <c r="AF90" s="4"/>
      <c r="AG90" s="4"/>
      <c r="AH90" s="4"/>
      <c r="AI90" s="4"/>
      <c r="AK90" s="18">
        <f t="shared" si="37"/>
        <v>0</v>
      </c>
      <c r="AL90" s="18">
        <f t="shared" si="53"/>
        <v>0</v>
      </c>
      <c r="AM90" s="18">
        <f t="shared" si="54"/>
        <v>0</v>
      </c>
      <c r="AN90" s="18">
        <f t="shared" si="55"/>
        <v>0</v>
      </c>
      <c r="AO90" s="18">
        <f t="shared" si="56"/>
        <v>0</v>
      </c>
      <c r="AP90" s="18">
        <f t="shared" si="57"/>
        <v>0</v>
      </c>
      <c r="AQ90" s="18">
        <f t="shared" si="58"/>
        <v>0</v>
      </c>
      <c r="AR90" s="18">
        <f t="shared" si="59"/>
        <v>0</v>
      </c>
      <c r="AS90" s="18">
        <f t="shared" si="60"/>
        <v>0</v>
      </c>
      <c r="AT90" s="18">
        <f t="shared" si="61"/>
        <v>0</v>
      </c>
      <c r="AU90" s="18">
        <f t="shared" si="62"/>
        <v>0</v>
      </c>
      <c r="AV90" s="18">
        <f t="shared" si="63"/>
        <v>0</v>
      </c>
      <c r="AW90" s="18">
        <f t="shared" si="64"/>
        <v>0</v>
      </c>
      <c r="AX90" s="18">
        <f t="shared" si="65"/>
        <v>0</v>
      </c>
      <c r="AY90" s="18">
        <f t="shared" si="66"/>
        <v>0</v>
      </c>
      <c r="AZ90" s="18">
        <f t="shared" si="67"/>
        <v>46655</v>
      </c>
      <c r="BA90" s="18">
        <f t="shared" si="44"/>
        <v>0</v>
      </c>
      <c r="BB90" s="18">
        <f t="shared" si="45"/>
        <v>0</v>
      </c>
      <c r="BC90" s="18">
        <f t="shared" si="46"/>
        <v>0</v>
      </c>
      <c r="BD90" s="18">
        <f t="shared" si="47"/>
        <v>0</v>
      </c>
      <c r="BE90" s="18">
        <f t="shared" si="48"/>
        <v>0</v>
      </c>
      <c r="BF90" s="18">
        <f t="shared" si="49"/>
        <v>0</v>
      </c>
      <c r="BG90" s="18">
        <f t="shared" si="50"/>
        <v>0</v>
      </c>
      <c r="BH90" s="18">
        <f t="shared" si="51"/>
        <v>0</v>
      </c>
      <c r="BI90" s="18">
        <f t="shared" si="52"/>
        <v>0</v>
      </c>
      <c r="BJ90" s="21" t="s">
        <v>761</v>
      </c>
      <c r="BK90" s="15" t="s">
        <v>490</v>
      </c>
      <c r="BL90" s="21" t="s">
        <v>491</v>
      </c>
      <c r="BM90" s="227">
        <f t="shared" si="38"/>
        <v>46655</v>
      </c>
      <c r="BN90" s="228">
        <f t="shared" si="39"/>
        <v>41693.476357749998</v>
      </c>
      <c r="BP90" s="229"/>
      <c r="BQ90" s="230">
        <v>46655.351009999998</v>
      </c>
      <c r="BR90" s="229">
        <f t="shared" si="40"/>
        <v>0.35100999999849591</v>
      </c>
    </row>
    <row r="91" spans="1:70" ht="56.25">
      <c r="A91" s="25" t="s">
        <v>535</v>
      </c>
      <c r="B91" s="26" t="s">
        <v>536</v>
      </c>
      <c r="C91" s="57">
        <v>201</v>
      </c>
      <c r="D91" s="27" t="s">
        <v>601</v>
      </c>
      <c r="E91" s="37">
        <v>1902.9</v>
      </c>
      <c r="F91" s="17">
        <f t="shared" si="41"/>
        <v>190.29000000000002</v>
      </c>
      <c r="G91" s="17">
        <f t="shared" si="42"/>
        <v>36.155100000000004</v>
      </c>
      <c r="H91" s="17">
        <f t="shared" si="43"/>
        <v>2129.3451</v>
      </c>
      <c r="J91" s="7">
        <f t="shared" si="36"/>
        <v>2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>
        <v>2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K91" s="18">
        <f t="shared" si="37"/>
        <v>0</v>
      </c>
      <c r="AL91" s="18">
        <f t="shared" si="53"/>
        <v>0</v>
      </c>
      <c r="AM91" s="18">
        <f t="shared" si="54"/>
        <v>0</v>
      </c>
      <c r="AN91" s="18">
        <f t="shared" si="55"/>
        <v>0</v>
      </c>
      <c r="AO91" s="18">
        <f t="shared" si="56"/>
        <v>0</v>
      </c>
      <c r="AP91" s="18">
        <f t="shared" si="57"/>
        <v>0</v>
      </c>
      <c r="AQ91" s="18">
        <f t="shared" si="58"/>
        <v>0</v>
      </c>
      <c r="AR91" s="18">
        <f t="shared" si="59"/>
        <v>0</v>
      </c>
      <c r="AS91" s="18">
        <f t="shared" si="60"/>
        <v>0</v>
      </c>
      <c r="AT91" s="18">
        <f t="shared" si="61"/>
        <v>0</v>
      </c>
      <c r="AU91" s="18">
        <f t="shared" si="62"/>
        <v>0</v>
      </c>
      <c r="AV91" s="18">
        <f t="shared" si="63"/>
        <v>4259</v>
      </c>
      <c r="AW91" s="18">
        <f t="shared" si="64"/>
        <v>0</v>
      </c>
      <c r="AX91" s="18">
        <f t="shared" si="65"/>
        <v>0</v>
      </c>
      <c r="AY91" s="18">
        <f t="shared" si="66"/>
        <v>0</v>
      </c>
      <c r="AZ91" s="18">
        <f t="shared" si="67"/>
        <v>0</v>
      </c>
      <c r="BA91" s="18">
        <f t="shared" si="44"/>
        <v>0</v>
      </c>
      <c r="BB91" s="18">
        <f t="shared" si="45"/>
        <v>0</v>
      </c>
      <c r="BC91" s="18">
        <f t="shared" si="46"/>
        <v>0</v>
      </c>
      <c r="BD91" s="18">
        <f t="shared" si="47"/>
        <v>0</v>
      </c>
      <c r="BE91" s="18">
        <f t="shared" si="48"/>
        <v>0</v>
      </c>
      <c r="BF91" s="18">
        <f t="shared" si="49"/>
        <v>0</v>
      </c>
      <c r="BG91" s="18">
        <f t="shared" si="50"/>
        <v>0</v>
      </c>
      <c r="BH91" s="18">
        <f t="shared" si="51"/>
        <v>0</v>
      </c>
      <c r="BI91" s="18">
        <f t="shared" si="52"/>
        <v>0</v>
      </c>
      <c r="BJ91" s="26" t="s">
        <v>766</v>
      </c>
      <c r="BK91" s="28" t="s">
        <v>535</v>
      </c>
      <c r="BL91" s="26" t="s">
        <v>536</v>
      </c>
      <c r="BM91" s="227">
        <f t="shared" si="38"/>
        <v>4259</v>
      </c>
      <c r="BN91" s="228">
        <f t="shared" si="39"/>
        <v>3806.07685795</v>
      </c>
      <c r="BP91" s="229"/>
      <c r="BQ91" s="230">
        <v>4258.6902</v>
      </c>
      <c r="BR91" s="229">
        <f t="shared" si="40"/>
        <v>-0.30979999999999563</v>
      </c>
    </row>
    <row r="92" spans="1:70" ht="56.25">
      <c r="A92" s="7" t="s">
        <v>602</v>
      </c>
      <c r="B92" s="19" t="s">
        <v>603</v>
      </c>
      <c r="C92" s="57">
        <v>205</v>
      </c>
      <c r="D92" s="27" t="s">
        <v>604</v>
      </c>
      <c r="E92" s="37">
        <v>1860.58</v>
      </c>
      <c r="F92" s="17">
        <f t="shared" si="41"/>
        <v>186.05799999999999</v>
      </c>
      <c r="G92" s="17">
        <f t="shared" si="42"/>
        <v>35.351019999999998</v>
      </c>
      <c r="H92" s="17">
        <f t="shared" si="43"/>
        <v>2081.98902</v>
      </c>
      <c r="J92" s="7">
        <f t="shared" si="36"/>
        <v>10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>
        <v>4</v>
      </c>
      <c r="W92" s="4"/>
      <c r="X92" s="4"/>
      <c r="Y92" s="4"/>
      <c r="Z92" s="4"/>
      <c r="AA92" s="4"/>
      <c r="AB92" s="4"/>
      <c r="AC92" s="213">
        <v>6</v>
      </c>
      <c r="AD92" s="4"/>
      <c r="AE92" s="4"/>
      <c r="AF92" s="4"/>
      <c r="AG92" s="4"/>
      <c r="AH92" s="4"/>
      <c r="AI92" s="4"/>
      <c r="AK92" s="18">
        <f t="shared" si="37"/>
        <v>0</v>
      </c>
      <c r="AL92" s="18">
        <f t="shared" si="53"/>
        <v>0</v>
      </c>
      <c r="AM92" s="18">
        <f t="shared" si="54"/>
        <v>0</v>
      </c>
      <c r="AN92" s="18">
        <f t="shared" si="55"/>
        <v>0</v>
      </c>
      <c r="AO92" s="18">
        <f t="shared" si="56"/>
        <v>0</v>
      </c>
      <c r="AP92" s="18">
        <f t="shared" si="57"/>
        <v>0</v>
      </c>
      <c r="AQ92" s="18">
        <f t="shared" si="58"/>
        <v>0</v>
      </c>
      <c r="AR92" s="18">
        <f t="shared" si="59"/>
        <v>0</v>
      </c>
      <c r="AS92" s="18">
        <f t="shared" si="60"/>
        <v>0</v>
      </c>
      <c r="AT92" s="18">
        <f t="shared" si="61"/>
        <v>0</v>
      </c>
      <c r="AU92" s="18">
        <f t="shared" si="62"/>
        <v>0</v>
      </c>
      <c r="AV92" s="18">
        <f t="shared" si="63"/>
        <v>8328</v>
      </c>
      <c r="AW92" s="18">
        <f t="shared" si="64"/>
        <v>0</v>
      </c>
      <c r="AX92" s="18">
        <f t="shared" si="65"/>
        <v>0</v>
      </c>
      <c r="AY92" s="18">
        <f t="shared" si="66"/>
        <v>0</v>
      </c>
      <c r="AZ92" s="18">
        <f t="shared" si="67"/>
        <v>0</v>
      </c>
      <c r="BA92" s="18">
        <f t="shared" si="44"/>
        <v>0</v>
      </c>
      <c r="BB92" s="18">
        <f t="shared" si="45"/>
        <v>0</v>
      </c>
      <c r="BC92" s="18">
        <f t="shared" si="46"/>
        <v>12492</v>
      </c>
      <c r="BD92" s="18">
        <f t="shared" si="47"/>
        <v>0</v>
      </c>
      <c r="BE92" s="18">
        <f t="shared" si="48"/>
        <v>0</v>
      </c>
      <c r="BF92" s="18">
        <f t="shared" si="49"/>
        <v>0</v>
      </c>
      <c r="BG92" s="18">
        <f t="shared" si="50"/>
        <v>0</v>
      </c>
      <c r="BH92" s="18">
        <f t="shared" si="51"/>
        <v>0</v>
      </c>
      <c r="BI92" s="18">
        <f t="shared" si="52"/>
        <v>0</v>
      </c>
      <c r="BJ92" s="19" t="s">
        <v>780</v>
      </c>
      <c r="BK92" s="15" t="s">
        <v>602</v>
      </c>
      <c r="BL92" s="19" t="s">
        <v>603</v>
      </c>
      <c r="BM92" s="227">
        <f t="shared" si="38"/>
        <v>20820</v>
      </c>
      <c r="BN92" s="228">
        <f t="shared" si="39"/>
        <v>18605.898141000001</v>
      </c>
      <c r="BP92" s="229"/>
      <c r="BQ92" s="230">
        <v>20819.890200000002</v>
      </c>
      <c r="BR92" s="229">
        <f t="shared" si="40"/>
        <v>-0.10979999999835854</v>
      </c>
    </row>
    <row r="93" spans="1:70" ht="90">
      <c r="A93" s="7" t="s">
        <v>605</v>
      </c>
      <c r="B93" s="19" t="s">
        <v>606</v>
      </c>
      <c r="C93" s="57">
        <v>207</v>
      </c>
      <c r="D93" s="27" t="s">
        <v>607</v>
      </c>
      <c r="E93" s="37">
        <v>1238.17</v>
      </c>
      <c r="F93" s="17">
        <f t="shared" si="41"/>
        <v>123.81700000000001</v>
      </c>
      <c r="G93" s="17">
        <f t="shared" si="42"/>
        <v>23.525230000000001</v>
      </c>
      <c r="H93" s="17">
        <f t="shared" si="43"/>
        <v>1385.51223</v>
      </c>
      <c r="J93" s="7">
        <f t="shared" si="36"/>
        <v>78</v>
      </c>
      <c r="K93" s="4">
        <v>40</v>
      </c>
      <c r="L93" s="4">
        <v>2</v>
      </c>
      <c r="M93" s="4">
        <v>2</v>
      </c>
      <c r="N93" s="4"/>
      <c r="O93" s="4">
        <v>2</v>
      </c>
      <c r="P93" s="4"/>
      <c r="Q93" s="4"/>
      <c r="R93" s="4"/>
      <c r="S93" s="4">
        <v>2</v>
      </c>
      <c r="T93" s="4">
        <v>2</v>
      </c>
      <c r="U93" s="4">
        <v>2</v>
      </c>
      <c r="V93" s="4">
        <v>8</v>
      </c>
      <c r="W93" s="4"/>
      <c r="X93" s="4">
        <v>2</v>
      </c>
      <c r="Y93" s="4">
        <v>2</v>
      </c>
      <c r="Z93" s="4"/>
      <c r="AA93" s="4"/>
      <c r="AB93" s="4"/>
      <c r="AC93" s="4"/>
      <c r="AD93" s="213">
        <v>4</v>
      </c>
      <c r="AE93" s="4"/>
      <c r="AF93" s="213">
        <v>5</v>
      </c>
      <c r="AG93" s="4"/>
      <c r="AH93" s="213">
        <v>5</v>
      </c>
      <c r="AI93" s="4"/>
      <c r="AK93" s="18">
        <f t="shared" si="37"/>
        <v>55420</v>
      </c>
      <c r="AL93" s="18">
        <f t="shared" si="53"/>
        <v>2771</v>
      </c>
      <c r="AM93" s="18">
        <f t="shared" si="54"/>
        <v>2771</v>
      </c>
      <c r="AN93" s="18">
        <f t="shared" si="55"/>
        <v>0</v>
      </c>
      <c r="AO93" s="18">
        <f t="shared" si="56"/>
        <v>2771</v>
      </c>
      <c r="AP93" s="18">
        <f t="shared" si="57"/>
        <v>0</v>
      </c>
      <c r="AQ93" s="18">
        <f t="shared" si="58"/>
        <v>0</v>
      </c>
      <c r="AR93" s="18">
        <f t="shared" si="59"/>
        <v>0</v>
      </c>
      <c r="AS93" s="18">
        <f t="shared" si="60"/>
        <v>2771</v>
      </c>
      <c r="AT93" s="18">
        <f t="shared" si="61"/>
        <v>2771</v>
      </c>
      <c r="AU93" s="18">
        <f t="shared" si="62"/>
        <v>2771</v>
      </c>
      <c r="AV93" s="18">
        <f t="shared" si="63"/>
        <v>11084</v>
      </c>
      <c r="AW93" s="18">
        <f t="shared" si="64"/>
        <v>0</v>
      </c>
      <c r="AX93" s="18">
        <f t="shared" si="65"/>
        <v>2771</v>
      </c>
      <c r="AY93" s="18">
        <f t="shared" si="66"/>
        <v>2771</v>
      </c>
      <c r="AZ93" s="18">
        <f t="shared" si="67"/>
        <v>0</v>
      </c>
      <c r="BA93" s="18">
        <f t="shared" si="44"/>
        <v>0</v>
      </c>
      <c r="BB93" s="18">
        <f t="shared" si="45"/>
        <v>0</v>
      </c>
      <c r="BC93" s="18">
        <f t="shared" si="46"/>
        <v>0</v>
      </c>
      <c r="BD93" s="18">
        <f t="shared" si="47"/>
        <v>5542</v>
      </c>
      <c r="BE93" s="18">
        <f t="shared" si="48"/>
        <v>0</v>
      </c>
      <c r="BF93" s="18">
        <f t="shared" si="49"/>
        <v>6928</v>
      </c>
      <c r="BG93" s="18">
        <f t="shared" si="50"/>
        <v>0</v>
      </c>
      <c r="BH93" s="18">
        <f t="shared" si="51"/>
        <v>6928</v>
      </c>
      <c r="BI93" s="18">
        <f t="shared" si="52"/>
        <v>0</v>
      </c>
      <c r="BJ93" s="19" t="s">
        <v>781</v>
      </c>
      <c r="BK93" s="15" t="s">
        <v>605</v>
      </c>
      <c r="BL93" s="19" t="s">
        <v>606</v>
      </c>
      <c r="BM93" s="227">
        <f t="shared" si="38"/>
        <v>108070</v>
      </c>
      <c r="BN93" s="228">
        <f t="shared" si="39"/>
        <v>96577.301253500002</v>
      </c>
      <c r="BP93" s="229"/>
      <c r="BQ93" s="230">
        <v>108069.95393999999</v>
      </c>
      <c r="BR93" s="229">
        <f t="shared" si="40"/>
        <v>-4.6060000007855706E-2</v>
      </c>
    </row>
    <row r="94" spans="1:70" ht="33.75">
      <c r="A94" s="7" t="s">
        <v>608</v>
      </c>
      <c r="B94" s="19" t="s">
        <v>609</v>
      </c>
      <c r="C94" s="57">
        <v>211</v>
      </c>
      <c r="D94" s="27" t="s">
        <v>610</v>
      </c>
      <c r="E94" s="37">
        <v>1396.68</v>
      </c>
      <c r="F94" s="17">
        <f t="shared" si="41"/>
        <v>139.66800000000001</v>
      </c>
      <c r="G94" s="17">
        <f t="shared" si="42"/>
        <v>26.536920000000002</v>
      </c>
      <c r="H94" s="17">
        <f t="shared" si="43"/>
        <v>1562.88492</v>
      </c>
      <c r="J94" s="7">
        <f t="shared" si="36"/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K94" s="18">
        <f t="shared" si="37"/>
        <v>0</v>
      </c>
      <c r="AL94" s="18">
        <f t="shared" si="53"/>
        <v>0</v>
      </c>
      <c r="AM94" s="18">
        <f t="shared" si="54"/>
        <v>0</v>
      </c>
      <c r="AN94" s="18">
        <f t="shared" si="55"/>
        <v>0</v>
      </c>
      <c r="AO94" s="18">
        <f t="shared" si="56"/>
        <v>0</v>
      </c>
      <c r="AP94" s="18">
        <f t="shared" si="57"/>
        <v>0</v>
      </c>
      <c r="AQ94" s="18">
        <f t="shared" si="58"/>
        <v>0</v>
      </c>
      <c r="AR94" s="18">
        <f t="shared" si="59"/>
        <v>0</v>
      </c>
      <c r="AS94" s="18">
        <f t="shared" si="60"/>
        <v>0</v>
      </c>
      <c r="AT94" s="18">
        <f t="shared" si="61"/>
        <v>0</v>
      </c>
      <c r="AU94" s="18">
        <f t="shared" si="62"/>
        <v>0</v>
      </c>
      <c r="AV94" s="18">
        <f t="shared" si="63"/>
        <v>0</v>
      </c>
      <c r="AW94" s="18">
        <f t="shared" si="64"/>
        <v>0</v>
      </c>
      <c r="AX94" s="18">
        <f t="shared" si="65"/>
        <v>0</v>
      </c>
      <c r="AY94" s="18">
        <f t="shared" si="66"/>
        <v>0</v>
      </c>
      <c r="AZ94" s="18">
        <f t="shared" si="67"/>
        <v>0</v>
      </c>
      <c r="BA94" s="18">
        <f t="shared" si="44"/>
        <v>0</v>
      </c>
      <c r="BB94" s="18">
        <f t="shared" si="45"/>
        <v>0</v>
      </c>
      <c r="BC94" s="18">
        <f t="shared" si="46"/>
        <v>0</v>
      </c>
      <c r="BD94" s="18">
        <f t="shared" si="47"/>
        <v>0</v>
      </c>
      <c r="BE94" s="18">
        <f t="shared" si="48"/>
        <v>0</v>
      </c>
      <c r="BF94" s="18">
        <f t="shared" si="49"/>
        <v>0</v>
      </c>
      <c r="BG94" s="18">
        <f t="shared" si="50"/>
        <v>0</v>
      </c>
      <c r="BH94" s="18">
        <f t="shared" si="51"/>
        <v>0</v>
      </c>
      <c r="BI94" s="18">
        <f t="shared" si="52"/>
        <v>0</v>
      </c>
      <c r="BJ94" s="19" t="s">
        <v>782</v>
      </c>
      <c r="BK94" s="15" t="s">
        <v>608</v>
      </c>
      <c r="BL94" s="19" t="s">
        <v>609</v>
      </c>
      <c r="BM94" s="227">
        <f t="shared" si="38"/>
        <v>0</v>
      </c>
      <c r="BN94" s="228">
        <f t="shared" si="39"/>
        <v>0</v>
      </c>
      <c r="BP94" s="229"/>
      <c r="BQ94" s="230">
        <v>0</v>
      </c>
      <c r="BR94" s="229">
        <f t="shared" si="40"/>
        <v>0</v>
      </c>
    </row>
    <row r="95" spans="1:70" ht="33.75">
      <c r="A95" s="7" t="s">
        <v>611</v>
      </c>
      <c r="B95" s="19" t="s">
        <v>612</v>
      </c>
      <c r="C95" s="57">
        <v>232</v>
      </c>
      <c r="D95" s="27" t="s">
        <v>613</v>
      </c>
      <c r="E95" s="37">
        <v>8444.5</v>
      </c>
      <c r="F95" s="17">
        <f t="shared" si="41"/>
        <v>844.45</v>
      </c>
      <c r="G95" s="17">
        <f t="shared" si="42"/>
        <v>160.44550000000001</v>
      </c>
      <c r="H95" s="17">
        <f t="shared" si="43"/>
        <v>9449.3955000000005</v>
      </c>
      <c r="J95" s="7">
        <f t="shared" si="36"/>
        <v>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K95" s="18">
        <f t="shared" si="37"/>
        <v>0</v>
      </c>
      <c r="AL95" s="18">
        <f t="shared" si="53"/>
        <v>0</v>
      </c>
      <c r="AM95" s="18">
        <f t="shared" si="54"/>
        <v>0</v>
      </c>
      <c r="AN95" s="18">
        <f t="shared" si="55"/>
        <v>0</v>
      </c>
      <c r="AO95" s="18">
        <f t="shared" si="56"/>
        <v>0</v>
      </c>
      <c r="AP95" s="18">
        <f t="shared" si="57"/>
        <v>0</v>
      </c>
      <c r="AQ95" s="18">
        <f t="shared" si="58"/>
        <v>0</v>
      </c>
      <c r="AR95" s="18">
        <f t="shared" si="59"/>
        <v>0</v>
      </c>
      <c r="AS95" s="18">
        <f t="shared" si="60"/>
        <v>0</v>
      </c>
      <c r="AT95" s="18">
        <f t="shared" si="61"/>
        <v>0</v>
      </c>
      <c r="AU95" s="18">
        <f t="shared" si="62"/>
        <v>0</v>
      </c>
      <c r="AV95" s="18">
        <f t="shared" si="63"/>
        <v>0</v>
      </c>
      <c r="AW95" s="18">
        <f t="shared" si="64"/>
        <v>0</v>
      </c>
      <c r="AX95" s="18">
        <f t="shared" si="65"/>
        <v>0</v>
      </c>
      <c r="AY95" s="18">
        <f t="shared" si="66"/>
        <v>0</v>
      </c>
      <c r="AZ95" s="18">
        <f t="shared" si="67"/>
        <v>0</v>
      </c>
      <c r="BA95" s="18">
        <f t="shared" si="44"/>
        <v>0</v>
      </c>
      <c r="BB95" s="18">
        <f t="shared" si="45"/>
        <v>0</v>
      </c>
      <c r="BC95" s="18">
        <f t="shared" si="46"/>
        <v>0</v>
      </c>
      <c r="BD95" s="18">
        <f t="shared" si="47"/>
        <v>0</v>
      </c>
      <c r="BE95" s="18">
        <f t="shared" si="48"/>
        <v>0</v>
      </c>
      <c r="BF95" s="18">
        <f t="shared" si="49"/>
        <v>0</v>
      </c>
      <c r="BG95" s="18">
        <f t="shared" si="50"/>
        <v>0</v>
      </c>
      <c r="BH95" s="18">
        <f t="shared" si="51"/>
        <v>0</v>
      </c>
      <c r="BI95" s="18">
        <f t="shared" si="52"/>
        <v>0</v>
      </c>
      <c r="BJ95" s="19" t="s">
        <v>783</v>
      </c>
      <c r="BK95" s="15" t="s">
        <v>611</v>
      </c>
      <c r="BL95" s="19" t="s">
        <v>612</v>
      </c>
      <c r="BM95" s="227">
        <f t="shared" si="38"/>
        <v>0</v>
      </c>
      <c r="BN95" s="228">
        <f t="shared" si="39"/>
        <v>0</v>
      </c>
      <c r="BP95" s="229"/>
      <c r="BQ95" s="230">
        <v>0</v>
      </c>
      <c r="BR95" s="229">
        <f t="shared" si="40"/>
        <v>0</v>
      </c>
    </row>
    <row r="96" spans="1:70" ht="90">
      <c r="A96" s="7" t="s">
        <v>605</v>
      </c>
      <c r="B96" s="19" t="s">
        <v>606</v>
      </c>
      <c r="C96" s="57">
        <v>245</v>
      </c>
      <c r="D96" s="27" t="s">
        <v>614</v>
      </c>
      <c r="E96" s="37">
        <v>6983.4005004088831</v>
      </c>
      <c r="F96" s="17">
        <f t="shared" si="41"/>
        <v>698.3400500408884</v>
      </c>
      <c r="G96" s="17">
        <f t="shared" si="42"/>
        <v>132.68460950776878</v>
      </c>
      <c r="H96" s="17">
        <f t="shared" si="43"/>
        <v>7814.42515995754</v>
      </c>
      <c r="J96" s="7">
        <f t="shared" si="36"/>
        <v>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K96" s="18">
        <f t="shared" si="37"/>
        <v>0</v>
      </c>
      <c r="AL96" s="18">
        <f t="shared" si="53"/>
        <v>0</v>
      </c>
      <c r="AM96" s="18">
        <f t="shared" si="54"/>
        <v>0</v>
      </c>
      <c r="AN96" s="18">
        <f t="shared" si="55"/>
        <v>0</v>
      </c>
      <c r="AO96" s="18">
        <f t="shared" si="56"/>
        <v>0</v>
      </c>
      <c r="AP96" s="18">
        <f t="shared" si="57"/>
        <v>0</v>
      </c>
      <c r="AQ96" s="18">
        <f t="shared" si="58"/>
        <v>0</v>
      </c>
      <c r="AR96" s="18">
        <f t="shared" si="59"/>
        <v>0</v>
      </c>
      <c r="AS96" s="18">
        <f t="shared" si="60"/>
        <v>0</v>
      </c>
      <c r="AT96" s="18">
        <f t="shared" si="61"/>
        <v>0</v>
      </c>
      <c r="AU96" s="18">
        <f t="shared" si="62"/>
        <v>0</v>
      </c>
      <c r="AV96" s="18">
        <f t="shared" si="63"/>
        <v>0</v>
      </c>
      <c r="AW96" s="18">
        <f t="shared" si="64"/>
        <v>0</v>
      </c>
      <c r="AX96" s="18">
        <f t="shared" si="65"/>
        <v>0</v>
      </c>
      <c r="AY96" s="18">
        <f t="shared" si="66"/>
        <v>0</v>
      </c>
      <c r="AZ96" s="18">
        <f t="shared" si="67"/>
        <v>0</v>
      </c>
      <c r="BA96" s="18">
        <f t="shared" si="44"/>
        <v>0</v>
      </c>
      <c r="BB96" s="18">
        <f t="shared" si="45"/>
        <v>0</v>
      </c>
      <c r="BC96" s="18">
        <f t="shared" si="46"/>
        <v>0</v>
      </c>
      <c r="BD96" s="18">
        <f t="shared" si="47"/>
        <v>0</v>
      </c>
      <c r="BE96" s="18">
        <f t="shared" si="48"/>
        <v>0</v>
      </c>
      <c r="BF96" s="18">
        <f t="shared" si="49"/>
        <v>0</v>
      </c>
      <c r="BG96" s="18">
        <f t="shared" si="50"/>
        <v>0</v>
      </c>
      <c r="BH96" s="18">
        <f t="shared" si="51"/>
        <v>0</v>
      </c>
      <c r="BI96" s="18">
        <f t="shared" si="52"/>
        <v>0</v>
      </c>
      <c r="BJ96" s="19" t="s">
        <v>781</v>
      </c>
      <c r="BK96" s="15" t="s">
        <v>605</v>
      </c>
      <c r="BL96" s="19" t="s">
        <v>606</v>
      </c>
      <c r="BM96" s="227">
        <f t="shared" si="38"/>
        <v>0</v>
      </c>
      <c r="BN96" s="228">
        <f t="shared" si="39"/>
        <v>0</v>
      </c>
      <c r="BP96" s="229"/>
      <c r="BQ96" s="230">
        <v>0</v>
      </c>
      <c r="BR96" s="229">
        <f t="shared" si="40"/>
        <v>0</v>
      </c>
    </row>
    <row r="97" spans="1:70" ht="90">
      <c r="A97" s="7" t="s">
        <v>605</v>
      </c>
      <c r="B97" s="19" t="s">
        <v>606</v>
      </c>
      <c r="C97" s="57">
        <v>247</v>
      </c>
      <c r="D97" s="27" t="s">
        <v>615</v>
      </c>
      <c r="E97" s="37">
        <v>6983.4005004088831</v>
      </c>
      <c r="F97" s="17">
        <f t="shared" si="41"/>
        <v>698.3400500408884</v>
      </c>
      <c r="G97" s="17">
        <f t="shared" si="42"/>
        <v>132.68460950776878</v>
      </c>
      <c r="H97" s="17">
        <f t="shared" si="43"/>
        <v>7814.42515995754</v>
      </c>
      <c r="J97" s="7">
        <f t="shared" si="36"/>
        <v>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K97" s="18">
        <f t="shared" si="37"/>
        <v>0</v>
      </c>
      <c r="AL97" s="18">
        <f t="shared" si="53"/>
        <v>0</v>
      </c>
      <c r="AM97" s="18">
        <f t="shared" si="54"/>
        <v>0</v>
      </c>
      <c r="AN97" s="18">
        <f t="shared" si="55"/>
        <v>0</v>
      </c>
      <c r="AO97" s="18">
        <f t="shared" si="56"/>
        <v>0</v>
      </c>
      <c r="AP97" s="18">
        <f t="shared" si="57"/>
        <v>0</v>
      </c>
      <c r="AQ97" s="18">
        <f t="shared" si="58"/>
        <v>0</v>
      </c>
      <c r="AR97" s="18">
        <f t="shared" si="59"/>
        <v>0</v>
      </c>
      <c r="AS97" s="18">
        <f t="shared" si="60"/>
        <v>0</v>
      </c>
      <c r="AT97" s="18">
        <f t="shared" si="61"/>
        <v>0</v>
      </c>
      <c r="AU97" s="18">
        <f t="shared" si="62"/>
        <v>0</v>
      </c>
      <c r="AV97" s="18">
        <f t="shared" si="63"/>
        <v>0</v>
      </c>
      <c r="AW97" s="18">
        <f t="shared" si="64"/>
        <v>0</v>
      </c>
      <c r="AX97" s="18">
        <f t="shared" si="65"/>
        <v>0</v>
      </c>
      <c r="AY97" s="18">
        <f t="shared" si="66"/>
        <v>0</v>
      </c>
      <c r="AZ97" s="18">
        <f t="shared" si="67"/>
        <v>0</v>
      </c>
      <c r="BA97" s="18">
        <f t="shared" si="44"/>
        <v>0</v>
      </c>
      <c r="BB97" s="18">
        <f t="shared" si="45"/>
        <v>0</v>
      </c>
      <c r="BC97" s="18">
        <f t="shared" si="46"/>
        <v>0</v>
      </c>
      <c r="BD97" s="18">
        <f t="shared" si="47"/>
        <v>0</v>
      </c>
      <c r="BE97" s="18">
        <f t="shared" si="48"/>
        <v>0</v>
      </c>
      <c r="BF97" s="18">
        <f t="shared" si="49"/>
        <v>0</v>
      </c>
      <c r="BG97" s="18">
        <f t="shared" si="50"/>
        <v>0</v>
      </c>
      <c r="BH97" s="18">
        <f t="shared" si="51"/>
        <v>0</v>
      </c>
      <c r="BI97" s="18">
        <f t="shared" si="52"/>
        <v>0</v>
      </c>
      <c r="BJ97" s="19" t="s">
        <v>781</v>
      </c>
      <c r="BK97" s="15" t="s">
        <v>605</v>
      </c>
      <c r="BL97" s="19" t="s">
        <v>606</v>
      </c>
      <c r="BM97" s="227">
        <f t="shared" si="38"/>
        <v>0</v>
      </c>
      <c r="BN97" s="228">
        <f t="shared" si="39"/>
        <v>0</v>
      </c>
      <c r="BP97" s="229"/>
      <c r="BQ97" s="230">
        <v>0</v>
      </c>
      <c r="BR97" s="229">
        <f t="shared" si="40"/>
        <v>0</v>
      </c>
    </row>
    <row r="98" spans="1:70" ht="67.5">
      <c r="A98" s="29" t="s">
        <v>616</v>
      </c>
      <c r="B98" s="30" t="s">
        <v>617</v>
      </c>
      <c r="C98" s="57">
        <v>249</v>
      </c>
      <c r="D98" s="27" t="s">
        <v>618</v>
      </c>
      <c r="E98" s="37">
        <v>3842.3225569688802</v>
      </c>
      <c r="F98" s="17">
        <f t="shared" si="41"/>
        <v>384.23225569688805</v>
      </c>
      <c r="G98" s="17">
        <f t="shared" si="42"/>
        <v>73.004128582408725</v>
      </c>
      <c r="H98" s="17">
        <f t="shared" si="43"/>
        <v>4299.5589412481777</v>
      </c>
      <c r="J98" s="7">
        <f t="shared" si="36"/>
        <v>0</v>
      </c>
      <c r="K98" s="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K98" s="18">
        <f t="shared" si="37"/>
        <v>0</v>
      </c>
      <c r="AL98" s="18">
        <f t="shared" si="53"/>
        <v>0</v>
      </c>
      <c r="AM98" s="18">
        <f t="shared" si="54"/>
        <v>0</v>
      </c>
      <c r="AN98" s="18">
        <f t="shared" si="55"/>
        <v>0</v>
      </c>
      <c r="AO98" s="18">
        <f t="shared" si="56"/>
        <v>0</v>
      </c>
      <c r="AP98" s="18">
        <f t="shared" si="57"/>
        <v>0</v>
      </c>
      <c r="AQ98" s="18">
        <f t="shared" si="58"/>
        <v>0</v>
      </c>
      <c r="AR98" s="18">
        <f t="shared" si="59"/>
        <v>0</v>
      </c>
      <c r="AS98" s="18">
        <f t="shared" si="60"/>
        <v>0</v>
      </c>
      <c r="AT98" s="18">
        <f t="shared" si="61"/>
        <v>0</v>
      </c>
      <c r="AU98" s="18">
        <f t="shared" si="62"/>
        <v>0</v>
      </c>
      <c r="AV98" s="18">
        <f t="shared" si="63"/>
        <v>0</v>
      </c>
      <c r="AW98" s="18">
        <f t="shared" si="64"/>
        <v>0</v>
      </c>
      <c r="AX98" s="18">
        <f t="shared" si="65"/>
        <v>0</v>
      </c>
      <c r="AY98" s="18">
        <f t="shared" si="66"/>
        <v>0</v>
      </c>
      <c r="AZ98" s="18">
        <f t="shared" si="67"/>
        <v>0</v>
      </c>
      <c r="BA98" s="18">
        <f t="shared" si="44"/>
        <v>0</v>
      </c>
      <c r="BB98" s="18">
        <f t="shared" si="45"/>
        <v>0</v>
      </c>
      <c r="BC98" s="18">
        <f t="shared" si="46"/>
        <v>0</v>
      </c>
      <c r="BD98" s="18">
        <f t="shared" si="47"/>
        <v>0</v>
      </c>
      <c r="BE98" s="18">
        <f t="shared" si="48"/>
        <v>0</v>
      </c>
      <c r="BF98" s="18">
        <f t="shared" si="49"/>
        <v>0</v>
      </c>
      <c r="BG98" s="18">
        <f t="shared" si="50"/>
        <v>0</v>
      </c>
      <c r="BH98" s="18">
        <f t="shared" si="51"/>
        <v>0</v>
      </c>
      <c r="BI98" s="18">
        <f t="shared" si="52"/>
        <v>0</v>
      </c>
      <c r="BJ98" s="30" t="s">
        <v>784</v>
      </c>
      <c r="BK98" s="31" t="s">
        <v>616</v>
      </c>
      <c r="BL98" s="30" t="s">
        <v>617</v>
      </c>
      <c r="BM98" s="227">
        <f t="shared" si="38"/>
        <v>0</v>
      </c>
      <c r="BN98" s="228">
        <f t="shared" si="39"/>
        <v>0</v>
      </c>
      <c r="BP98" s="229"/>
      <c r="BQ98" s="230">
        <v>0</v>
      </c>
      <c r="BR98" s="229">
        <f t="shared" si="40"/>
        <v>0</v>
      </c>
    </row>
    <row r="99" spans="1:70" ht="90">
      <c r="A99" s="32" t="s">
        <v>605</v>
      </c>
      <c r="B99" s="16" t="s">
        <v>606</v>
      </c>
      <c r="C99" s="57">
        <v>264</v>
      </c>
      <c r="D99" s="27" t="s">
        <v>619</v>
      </c>
      <c r="E99" s="37">
        <v>556.01643912940597</v>
      </c>
      <c r="F99" s="17">
        <f t="shared" si="41"/>
        <v>55.601643912940602</v>
      </c>
      <c r="G99" s="17">
        <f t="shared" si="42"/>
        <v>10.564312343458715</v>
      </c>
      <c r="H99" s="17">
        <f t="shared" si="43"/>
        <v>622.18239538580531</v>
      </c>
      <c r="J99" s="7">
        <f t="shared" si="36"/>
        <v>10</v>
      </c>
      <c r="K99" s="7">
        <v>10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K99" s="18">
        <f t="shared" si="37"/>
        <v>6222</v>
      </c>
      <c r="AL99" s="18">
        <f t="shared" si="53"/>
        <v>0</v>
      </c>
      <c r="AM99" s="18">
        <f t="shared" si="54"/>
        <v>0</v>
      </c>
      <c r="AN99" s="18">
        <f t="shared" si="55"/>
        <v>0</v>
      </c>
      <c r="AO99" s="18">
        <f t="shared" si="56"/>
        <v>0</v>
      </c>
      <c r="AP99" s="18">
        <f t="shared" si="57"/>
        <v>0</v>
      </c>
      <c r="AQ99" s="18">
        <f t="shared" si="58"/>
        <v>0</v>
      </c>
      <c r="AR99" s="18">
        <f t="shared" si="59"/>
        <v>0</v>
      </c>
      <c r="AS99" s="18">
        <f t="shared" si="60"/>
        <v>0</v>
      </c>
      <c r="AT99" s="18">
        <f t="shared" si="61"/>
        <v>0</v>
      </c>
      <c r="AU99" s="18">
        <f t="shared" si="62"/>
        <v>0</v>
      </c>
      <c r="AV99" s="18">
        <f t="shared" si="63"/>
        <v>0</v>
      </c>
      <c r="AW99" s="18">
        <f t="shared" si="64"/>
        <v>0</v>
      </c>
      <c r="AX99" s="18">
        <f t="shared" si="65"/>
        <v>0</v>
      </c>
      <c r="AY99" s="18">
        <f t="shared" si="66"/>
        <v>0</v>
      </c>
      <c r="AZ99" s="18">
        <f t="shared" si="67"/>
        <v>0</v>
      </c>
      <c r="BA99" s="18">
        <f t="shared" si="44"/>
        <v>0</v>
      </c>
      <c r="BB99" s="18">
        <f t="shared" si="45"/>
        <v>0</v>
      </c>
      <c r="BC99" s="18">
        <f t="shared" si="46"/>
        <v>0</v>
      </c>
      <c r="BD99" s="18">
        <f t="shared" si="47"/>
        <v>0</v>
      </c>
      <c r="BE99" s="18">
        <f t="shared" si="48"/>
        <v>0</v>
      </c>
      <c r="BF99" s="18">
        <f t="shared" si="49"/>
        <v>0</v>
      </c>
      <c r="BG99" s="18">
        <f t="shared" si="50"/>
        <v>0</v>
      </c>
      <c r="BH99" s="18">
        <f t="shared" si="51"/>
        <v>0</v>
      </c>
      <c r="BI99" s="18">
        <f t="shared" si="52"/>
        <v>0</v>
      </c>
      <c r="BJ99" s="16" t="s">
        <v>781</v>
      </c>
      <c r="BK99" s="33" t="s">
        <v>605</v>
      </c>
      <c r="BL99" s="16" t="s">
        <v>606</v>
      </c>
      <c r="BM99" s="227">
        <f t="shared" si="38"/>
        <v>6222</v>
      </c>
      <c r="BN99" s="228">
        <f t="shared" si="39"/>
        <v>5560.3217211000001</v>
      </c>
      <c r="BP99" s="229"/>
      <c r="BQ99" s="230">
        <v>6221.8239538580528</v>
      </c>
      <c r="BR99" s="229">
        <f t="shared" si="40"/>
        <v>-0.17604614194715396</v>
      </c>
    </row>
    <row r="100" spans="1:70" ht="34.5" customHeight="1">
      <c r="A100" s="32" t="s">
        <v>605</v>
      </c>
      <c r="B100" s="16" t="s">
        <v>606</v>
      </c>
      <c r="C100" s="57">
        <v>266</v>
      </c>
      <c r="D100" s="27" t="s">
        <v>620</v>
      </c>
      <c r="E100" s="37">
        <v>999.16983986836544</v>
      </c>
      <c r="F100" s="17">
        <f t="shared" si="41"/>
        <v>99.916983986836556</v>
      </c>
      <c r="G100" s="17">
        <f t="shared" si="42"/>
        <v>18.984226957498947</v>
      </c>
      <c r="H100" s="17">
        <f t="shared" si="43"/>
        <v>1118.0710508127011</v>
      </c>
      <c r="J100" s="7">
        <f t="shared" si="36"/>
        <v>34</v>
      </c>
      <c r="K100" s="7">
        <v>10</v>
      </c>
      <c r="L100" s="7">
        <v>1</v>
      </c>
      <c r="M100" s="7">
        <v>1</v>
      </c>
      <c r="N100" s="7">
        <v>1</v>
      </c>
      <c r="O100" s="7">
        <v>1</v>
      </c>
      <c r="P100" s="7">
        <v>1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7">
        <v>1</v>
      </c>
      <c r="AF100" s="7">
        <v>1</v>
      </c>
      <c r="AG100" s="7">
        <v>1</v>
      </c>
      <c r="AH100" s="7">
        <v>1</v>
      </c>
      <c r="AI100" s="7">
        <v>1</v>
      </c>
      <c r="AK100" s="18">
        <f t="shared" si="37"/>
        <v>11181</v>
      </c>
      <c r="AL100" s="18">
        <f t="shared" si="53"/>
        <v>1118</v>
      </c>
      <c r="AM100" s="18">
        <f t="shared" si="54"/>
        <v>1118</v>
      </c>
      <c r="AN100" s="18">
        <f t="shared" si="55"/>
        <v>1118</v>
      </c>
      <c r="AO100" s="18">
        <f t="shared" si="56"/>
        <v>1118</v>
      </c>
      <c r="AP100" s="18">
        <f t="shared" si="57"/>
        <v>1118</v>
      </c>
      <c r="AQ100" s="18">
        <f t="shared" si="58"/>
        <v>1118</v>
      </c>
      <c r="AR100" s="18">
        <f t="shared" si="59"/>
        <v>1118</v>
      </c>
      <c r="AS100" s="18">
        <f t="shared" si="60"/>
        <v>1118</v>
      </c>
      <c r="AT100" s="18">
        <f t="shared" si="61"/>
        <v>1118</v>
      </c>
      <c r="AU100" s="18">
        <f t="shared" si="62"/>
        <v>1118</v>
      </c>
      <c r="AV100" s="18">
        <f t="shared" si="63"/>
        <v>1118</v>
      </c>
      <c r="AW100" s="18">
        <f t="shared" si="64"/>
        <v>1118</v>
      </c>
      <c r="AX100" s="18">
        <f t="shared" si="65"/>
        <v>1118</v>
      </c>
      <c r="AY100" s="18">
        <f t="shared" si="66"/>
        <v>1118</v>
      </c>
      <c r="AZ100" s="18">
        <f t="shared" si="67"/>
        <v>1118</v>
      </c>
      <c r="BA100" s="18">
        <f t="shared" si="44"/>
        <v>1118</v>
      </c>
      <c r="BB100" s="18">
        <f t="shared" si="45"/>
        <v>1118</v>
      </c>
      <c r="BC100" s="18">
        <f t="shared" si="46"/>
        <v>1118</v>
      </c>
      <c r="BD100" s="18">
        <f t="shared" si="47"/>
        <v>1118</v>
      </c>
      <c r="BE100" s="18">
        <f t="shared" si="48"/>
        <v>1118</v>
      </c>
      <c r="BF100" s="18">
        <f t="shared" si="49"/>
        <v>1118</v>
      </c>
      <c r="BG100" s="18">
        <f t="shared" si="50"/>
        <v>1118</v>
      </c>
      <c r="BH100" s="18">
        <f t="shared" si="51"/>
        <v>1118</v>
      </c>
      <c r="BI100" s="18">
        <f t="shared" si="52"/>
        <v>1118</v>
      </c>
      <c r="BJ100" s="16" t="s">
        <v>781</v>
      </c>
      <c r="BK100" s="33" t="s">
        <v>605</v>
      </c>
      <c r="BL100" s="16" t="s">
        <v>606</v>
      </c>
      <c r="BM100" s="227">
        <f t="shared" si="38"/>
        <v>38013</v>
      </c>
      <c r="BN100" s="228">
        <f t="shared" si="39"/>
        <v>33970.509415649998</v>
      </c>
      <c r="BP100" s="229"/>
      <c r="BQ100" s="230">
        <v>38014.415727631836</v>
      </c>
      <c r="BR100" s="229">
        <f t="shared" si="40"/>
        <v>1.4157276318364893</v>
      </c>
    </row>
    <row r="101" spans="1:70" ht="34.5" customHeight="1">
      <c r="A101" s="32" t="s">
        <v>605</v>
      </c>
      <c r="B101" s="16" t="s">
        <v>606</v>
      </c>
      <c r="C101" s="57">
        <v>272</v>
      </c>
      <c r="D101" s="27" t="s">
        <v>621</v>
      </c>
      <c r="E101" s="37">
        <v>679.6678561895277</v>
      </c>
      <c r="F101" s="17">
        <f t="shared" ref="F101:F130" si="68">+E101*10%</f>
        <v>67.96678561895277</v>
      </c>
      <c r="G101" s="17">
        <f t="shared" ref="G101:G130" si="69">+F101*19%</f>
        <v>12.913689267601026</v>
      </c>
      <c r="H101" s="17">
        <f t="shared" ref="H101:H130" si="70">+E101+F101+G101</f>
        <v>760.54833107608147</v>
      </c>
      <c r="J101" s="7">
        <f t="shared" si="36"/>
        <v>10</v>
      </c>
      <c r="K101" s="7">
        <v>10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K101" s="18">
        <f t="shared" si="37"/>
        <v>7605</v>
      </c>
      <c r="AL101" s="18">
        <f t="shared" si="53"/>
        <v>0</v>
      </c>
      <c r="AM101" s="18">
        <f t="shared" si="54"/>
        <v>0</v>
      </c>
      <c r="AN101" s="18">
        <f t="shared" si="55"/>
        <v>0</v>
      </c>
      <c r="AO101" s="18">
        <f t="shared" si="56"/>
        <v>0</v>
      </c>
      <c r="AP101" s="18">
        <f t="shared" si="57"/>
        <v>0</v>
      </c>
      <c r="AQ101" s="18">
        <f t="shared" si="58"/>
        <v>0</v>
      </c>
      <c r="AR101" s="18">
        <f t="shared" si="59"/>
        <v>0</v>
      </c>
      <c r="AS101" s="18">
        <f t="shared" si="60"/>
        <v>0</v>
      </c>
      <c r="AT101" s="18">
        <f t="shared" si="61"/>
        <v>0</v>
      </c>
      <c r="AU101" s="18">
        <f t="shared" si="62"/>
        <v>0</v>
      </c>
      <c r="AV101" s="18">
        <f t="shared" si="63"/>
        <v>0</v>
      </c>
      <c r="AW101" s="18">
        <f t="shared" si="64"/>
        <v>0</v>
      </c>
      <c r="AX101" s="18">
        <f t="shared" si="65"/>
        <v>0</v>
      </c>
      <c r="AY101" s="18">
        <f t="shared" si="66"/>
        <v>0</v>
      </c>
      <c r="AZ101" s="18">
        <f t="shared" si="67"/>
        <v>0</v>
      </c>
      <c r="BA101" s="18">
        <f t="shared" si="44"/>
        <v>0</v>
      </c>
      <c r="BB101" s="18">
        <f t="shared" si="45"/>
        <v>0</v>
      </c>
      <c r="BC101" s="18">
        <f t="shared" si="46"/>
        <v>0</v>
      </c>
      <c r="BD101" s="18">
        <f t="shared" si="47"/>
        <v>0</v>
      </c>
      <c r="BE101" s="18">
        <f t="shared" si="48"/>
        <v>0</v>
      </c>
      <c r="BF101" s="18">
        <f t="shared" si="49"/>
        <v>0</v>
      </c>
      <c r="BG101" s="18">
        <f t="shared" si="50"/>
        <v>0</v>
      </c>
      <c r="BH101" s="18">
        <f t="shared" si="51"/>
        <v>0</v>
      </c>
      <c r="BI101" s="18">
        <f t="shared" si="52"/>
        <v>0</v>
      </c>
      <c r="BJ101" s="16" t="s">
        <v>781</v>
      </c>
      <c r="BK101" s="33" t="s">
        <v>605</v>
      </c>
      <c r="BL101" s="16" t="s">
        <v>606</v>
      </c>
      <c r="BM101" s="227">
        <f t="shared" si="38"/>
        <v>7605</v>
      </c>
      <c r="BN101" s="228">
        <f t="shared" si="39"/>
        <v>6796.24665525</v>
      </c>
      <c r="BP101" s="229"/>
      <c r="BQ101" s="230">
        <v>7605.4833107608147</v>
      </c>
      <c r="BR101" s="229">
        <f t="shared" si="40"/>
        <v>0.48331076081467472</v>
      </c>
    </row>
    <row r="102" spans="1:70" ht="34.5" customHeight="1">
      <c r="A102" s="32" t="s">
        <v>605</v>
      </c>
      <c r="B102" s="16" t="s">
        <v>606</v>
      </c>
      <c r="C102" s="57">
        <v>276</v>
      </c>
      <c r="D102" s="27" t="s">
        <v>622</v>
      </c>
      <c r="E102" s="37">
        <v>1564.3149071028811</v>
      </c>
      <c r="F102" s="17">
        <f t="shared" si="68"/>
        <v>156.43149071028813</v>
      </c>
      <c r="G102" s="17">
        <f t="shared" si="69"/>
        <v>29.721983234954745</v>
      </c>
      <c r="H102" s="17">
        <f t="shared" si="70"/>
        <v>1750.4683810481238</v>
      </c>
      <c r="J102" s="7">
        <f t="shared" si="36"/>
        <v>10</v>
      </c>
      <c r="K102" s="7">
        <v>10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K102" s="18">
        <f t="shared" si="37"/>
        <v>17505</v>
      </c>
      <c r="AL102" s="18">
        <f t="shared" si="53"/>
        <v>0</v>
      </c>
      <c r="AM102" s="18">
        <f t="shared" si="54"/>
        <v>0</v>
      </c>
      <c r="AN102" s="18">
        <f t="shared" si="55"/>
        <v>0</v>
      </c>
      <c r="AO102" s="18">
        <f t="shared" si="56"/>
        <v>0</v>
      </c>
      <c r="AP102" s="18">
        <f t="shared" si="57"/>
        <v>0</v>
      </c>
      <c r="AQ102" s="18">
        <f t="shared" si="58"/>
        <v>0</v>
      </c>
      <c r="AR102" s="18">
        <f t="shared" si="59"/>
        <v>0</v>
      </c>
      <c r="AS102" s="18">
        <f t="shared" si="60"/>
        <v>0</v>
      </c>
      <c r="AT102" s="18">
        <f t="shared" si="61"/>
        <v>0</v>
      </c>
      <c r="AU102" s="18">
        <f t="shared" si="62"/>
        <v>0</v>
      </c>
      <c r="AV102" s="18">
        <f t="shared" si="63"/>
        <v>0</v>
      </c>
      <c r="AW102" s="18">
        <f t="shared" si="64"/>
        <v>0</v>
      </c>
      <c r="AX102" s="18">
        <f t="shared" si="65"/>
        <v>0</v>
      </c>
      <c r="AY102" s="18">
        <f t="shared" si="66"/>
        <v>0</v>
      </c>
      <c r="AZ102" s="18">
        <f t="shared" si="67"/>
        <v>0</v>
      </c>
      <c r="BA102" s="18">
        <f t="shared" si="44"/>
        <v>0</v>
      </c>
      <c r="BB102" s="18">
        <f t="shared" si="45"/>
        <v>0</v>
      </c>
      <c r="BC102" s="18">
        <f t="shared" si="46"/>
        <v>0</v>
      </c>
      <c r="BD102" s="18">
        <f t="shared" si="47"/>
        <v>0</v>
      </c>
      <c r="BE102" s="18">
        <f t="shared" si="48"/>
        <v>0</v>
      </c>
      <c r="BF102" s="18">
        <f t="shared" si="49"/>
        <v>0</v>
      </c>
      <c r="BG102" s="18">
        <f t="shared" si="50"/>
        <v>0</v>
      </c>
      <c r="BH102" s="18">
        <f t="shared" si="51"/>
        <v>0</v>
      </c>
      <c r="BI102" s="18">
        <f t="shared" si="52"/>
        <v>0</v>
      </c>
      <c r="BJ102" s="16" t="s">
        <v>781</v>
      </c>
      <c r="BK102" s="33" t="s">
        <v>605</v>
      </c>
      <c r="BL102" s="16" t="s">
        <v>606</v>
      </c>
      <c r="BM102" s="227">
        <f t="shared" si="38"/>
        <v>17505</v>
      </c>
      <c r="BN102" s="228">
        <f t="shared" si="39"/>
        <v>15643.431650250001</v>
      </c>
      <c r="BO102" s="228"/>
      <c r="BP102" s="229"/>
      <c r="BQ102" s="230">
        <v>17504.683810481238</v>
      </c>
      <c r="BR102" s="229">
        <f t="shared" si="40"/>
        <v>-0.31618951876225765</v>
      </c>
    </row>
    <row r="103" spans="1:70" ht="34.5" customHeight="1">
      <c r="A103" s="7" t="s">
        <v>605</v>
      </c>
      <c r="B103" s="19" t="s">
        <v>606</v>
      </c>
      <c r="C103" s="57">
        <v>280</v>
      </c>
      <c r="D103" s="27" t="s">
        <v>623</v>
      </c>
      <c r="E103" s="37">
        <v>2081.3272079650005</v>
      </c>
      <c r="F103" s="17">
        <f t="shared" si="68"/>
        <v>208.13272079650005</v>
      </c>
      <c r="G103" s="17">
        <f t="shared" si="69"/>
        <v>39.545216951335007</v>
      </c>
      <c r="H103" s="17">
        <f t="shared" si="70"/>
        <v>2329.0051457128357</v>
      </c>
      <c r="J103" s="7">
        <f t="shared" si="36"/>
        <v>0</v>
      </c>
      <c r="K103" s="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K103" s="18">
        <f t="shared" si="37"/>
        <v>0</v>
      </c>
      <c r="AL103" s="18">
        <f t="shared" si="53"/>
        <v>0</v>
      </c>
      <c r="AM103" s="18">
        <f t="shared" si="54"/>
        <v>0</v>
      </c>
      <c r="AN103" s="18">
        <f t="shared" si="55"/>
        <v>0</v>
      </c>
      <c r="AO103" s="18">
        <f t="shared" si="56"/>
        <v>0</v>
      </c>
      <c r="AP103" s="18">
        <f t="shared" si="57"/>
        <v>0</v>
      </c>
      <c r="AQ103" s="18">
        <f t="shared" si="58"/>
        <v>0</v>
      </c>
      <c r="AR103" s="18">
        <f t="shared" si="59"/>
        <v>0</v>
      </c>
      <c r="AS103" s="18">
        <f t="shared" si="60"/>
        <v>0</v>
      </c>
      <c r="AT103" s="18">
        <f t="shared" si="61"/>
        <v>0</v>
      </c>
      <c r="AU103" s="18">
        <f t="shared" si="62"/>
        <v>0</v>
      </c>
      <c r="AV103" s="18">
        <f t="shared" si="63"/>
        <v>0</v>
      </c>
      <c r="AW103" s="18">
        <f t="shared" si="64"/>
        <v>0</v>
      </c>
      <c r="AX103" s="18">
        <f t="shared" si="65"/>
        <v>0</v>
      </c>
      <c r="AY103" s="18">
        <f t="shared" si="66"/>
        <v>0</v>
      </c>
      <c r="AZ103" s="18">
        <f t="shared" si="67"/>
        <v>0</v>
      </c>
      <c r="BA103" s="18">
        <f t="shared" si="44"/>
        <v>0</v>
      </c>
      <c r="BB103" s="18">
        <f t="shared" si="45"/>
        <v>0</v>
      </c>
      <c r="BC103" s="18">
        <f t="shared" si="46"/>
        <v>0</v>
      </c>
      <c r="BD103" s="18">
        <f t="shared" si="47"/>
        <v>0</v>
      </c>
      <c r="BE103" s="18">
        <f t="shared" si="48"/>
        <v>0</v>
      </c>
      <c r="BF103" s="18">
        <f t="shared" si="49"/>
        <v>0</v>
      </c>
      <c r="BG103" s="18">
        <f t="shared" si="50"/>
        <v>0</v>
      </c>
      <c r="BH103" s="18">
        <f t="shared" si="51"/>
        <v>0</v>
      </c>
      <c r="BI103" s="18">
        <f t="shared" si="52"/>
        <v>0</v>
      </c>
      <c r="BJ103" s="19" t="s">
        <v>781</v>
      </c>
      <c r="BK103" s="15" t="s">
        <v>605</v>
      </c>
      <c r="BL103" s="19" t="s">
        <v>606</v>
      </c>
      <c r="BM103" s="227">
        <f t="shared" si="38"/>
        <v>0</v>
      </c>
      <c r="BN103" s="228">
        <f t="shared" si="39"/>
        <v>0</v>
      </c>
      <c r="BP103" s="229"/>
      <c r="BQ103" s="230">
        <v>0</v>
      </c>
      <c r="BR103" s="229">
        <f t="shared" si="40"/>
        <v>0</v>
      </c>
    </row>
    <row r="104" spans="1:70" ht="34.5" customHeight="1">
      <c r="A104" s="7" t="s">
        <v>624</v>
      </c>
      <c r="B104" s="34" t="s">
        <v>625</v>
      </c>
      <c r="C104" s="57">
        <v>283</v>
      </c>
      <c r="D104" s="27" t="s">
        <v>626</v>
      </c>
      <c r="E104" s="37">
        <v>10314.831086722479</v>
      </c>
      <c r="F104" s="17">
        <f t="shared" si="68"/>
        <v>1031.4831086722479</v>
      </c>
      <c r="G104" s="17">
        <f t="shared" si="69"/>
        <v>195.98179064772711</v>
      </c>
      <c r="H104" s="17">
        <f t="shared" si="70"/>
        <v>11542.295986042454</v>
      </c>
      <c r="J104" s="7">
        <f t="shared" si="36"/>
        <v>70</v>
      </c>
      <c r="K104" s="7">
        <v>12</v>
      </c>
      <c r="L104" s="7">
        <v>5</v>
      </c>
      <c r="M104" s="7">
        <v>3</v>
      </c>
      <c r="N104" s="7">
        <v>1</v>
      </c>
      <c r="O104" s="7">
        <v>3</v>
      </c>
      <c r="P104" s="7">
        <v>3</v>
      </c>
      <c r="Q104" s="7">
        <v>3</v>
      </c>
      <c r="R104" s="7">
        <v>3</v>
      </c>
      <c r="S104" s="7">
        <v>3</v>
      </c>
      <c r="T104" s="7">
        <v>3</v>
      </c>
      <c r="U104" s="7">
        <v>2</v>
      </c>
      <c r="V104" s="7">
        <v>2</v>
      </c>
      <c r="W104" s="7">
        <v>2</v>
      </c>
      <c r="X104" s="7">
        <v>2</v>
      </c>
      <c r="Y104" s="7">
        <v>2</v>
      </c>
      <c r="Z104" s="7">
        <v>2</v>
      </c>
      <c r="AA104" s="7">
        <v>2</v>
      </c>
      <c r="AB104" s="7">
        <v>3</v>
      </c>
      <c r="AC104" s="7">
        <v>2</v>
      </c>
      <c r="AD104" s="7">
        <v>2</v>
      </c>
      <c r="AE104" s="7">
        <v>2</v>
      </c>
      <c r="AF104" s="7">
        <v>2</v>
      </c>
      <c r="AG104" s="7">
        <v>2</v>
      </c>
      <c r="AH104" s="7">
        <v>2</v>
      </c>
      <c r="AI104" s="7">
        <v>2</v>
      </c>
      <c r="AK104" s="18">
        <f t="shared" si="37"/>
        <v>138508</v>
      </c>
      <c r="AL104" s="18">
        <f t="shared" si="53"/>
        <v>57711</v>
      </c>
      <c r="AM104" s="18">
        <f t="shared" si="54"/>
        <v>34627</v>
      </c>
      <c r="AN104" s="18">
        <f t="shared" si="55"/>
        <v>11542</v>
      </c>
      <c r="AO104" s="18">
        <f t="shared" si="56"/>
        <v>34627</v>
      </c>
      <c r="AP104" s="18">
        <f t="shared" si="57"/>
        <v>34627</v>
      </c>
      <c r="AQ104" s="18">
        <f t="shared" si="58"/>
        <v>34627</v>
      </c>
      <c r="AR104" s="18">
        <f t="shared" si="59"/>
        <v>34627</v>
      </c>
      <c r="AS104" s="18">
        <f t="shared" si="60"/>
        <v>34627</v>
      </c>
      <c r="AT104" s="18">
        <f t="shared" si="61"/>
        <v>34627</v>
      </c>
      <c r="AU104" s="18">
        <f t="shared" si="62"/>
        <v>23085</v>
      </c>
      <c r="AV104" s="18">
        <f t="shared" si="63"/>
        <v>23085</v>
      </c>
      <c r="AW104" s="18">
        <f t="shared" si="64"/>
        <v>23085</v>
      </c>
      <c r="AX104" s="18">
        <f t="shared" si="65"/>
        <v>23085</v>
      </c>
      <c r="AY104" s="18">
        <f t="shared" si="66"/>
        <v>23085</v>
      </c>
      <c r="AZ104" s="18">
        <f t="shared" si="67"/>
        <v>23085</v>
      </c>
      <c r="BA104" s="18">
        <f t="shared" si="44"/>
        <v>23085</v>
      </c>
      <c r="BB104" s="18">
        <f t="shared" si="45"/>
        <v>34627</v>
      </c>
      <c r="BC104" s="18">
        <f t="shared" si="46"/>
        <v>23085</v>
      </c>
      <c r="BD104" s="18">
        <f t="shared" si="47"/>
        <v>23085</v>
      </c>
      <c r="BE104" s="18">
        <f t="shared" si="48"/>
        <v>23085</v>
      </c>
      <c r="BF104" s="18">
        <f t="shared" si="49"/>
        <v>23085</v>
      </c>
      <c r="BG104" s="18">
        <f t="shared" si="50"/>
        <v>23085</v>
      </c>
      <c r="BH104" s="18">
        <f t="shared" si="51"/>
        <v>23085</v>
      </c>
      <c r="BI104" s="18">
        <f t="shared" si="52"/>
        <v>23085</v>
      </c>
      <c r="BJ104" s="34" t="s">
        <v>785</v>
      </c>
      <c r="BK104" s="15" t="s">
        <v>624</v>
      </c>
      <c r="BL104" s="34" t="s">
        <v>625</v>
      </c>
      <c r="BM104" s="227">
        <f t="shared" si="38"/>
        <v>807967</v>
      </c>
      <c r="BN104" s="228">
        <f t="shared" si="39"/>
        <v>722043.78978334996</v>
      </c>
      <c r="BP104" s="229"/>
      <c r="BQ104" s="230">
        <v>807960.71902297228</v>
      </c>
      <c r="BR104" s="229">
        <f t="shared" si="40"/>
        <v>-6.2809770277235657</v>
      </c>
    </row>
    <row r="105" spans="1:70" ht="34.5" customHeight="1">
      <c r="A105" s="7" t="s">
        <v>624</v>
      </c>
      <c r="B105" s="34" t="s">
        <v>625</v>
      </c>
      <c r="C105" s="57">
        <v>287</v>
      </c>
      <c r="D105" s="27" t="s">
        <v>627</v>
      </c>
      <c r="E105" s="37">
        <v>20130.18098792106</v>
      </c>
      <c r="F105" s="17">
        <f t="shared" si="68"/>
        <v>2013.018098792106</v>
      </c>
      <c r="G105" s="17">
        <f t="shared" si="69"/>
        <v>382.47343877050014</v>
      </c>
      <c r="H105" s="17">
        <f t="shared" si="70"/>
        <v>22525.672525483664</v>
      </c>
      <c r="J105" s="7">
        <f t="shared" si="36"/>
        <v>43</v>
      </c>
      <c r="K105" s="7">
        <v>7</v>
      </c>
      <c r="L105" s="7">
        <v>4</v>
      </c>
      <c r="M105" s="7">
        <v>1</v>
      </c>
      <c r="N105" s="7">
        <v>2</v>
      </c>
      <c r="O105" s="7">
        <v>2</v>
      </c>
      <c r="P105" s="7">
        <v>2</v>
      </c>
      <c r="Q105" s="7">
        <v>2</v>
      </c>
      <c r="R105" s="7">
        <v>2</v>
      </c>
      <c r="S105" s="7">
        <v>2</v>
      </c>
      <c r="T105" s="7">
        <v>2</v>
      </c>
      <c r="U105" s="7">
        <v>2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2</v>
      </c>
      <c r="AC105" s="7">
        <v>1</v>
      </c>
      <c r="AD105" s="7">
        <v>1</v>
      </c>
      <c r="AE105" s="7">
        <v>1</v>
      </c>
      <c r="AF105" s="7">
        <v>1</v>
      </c>
      <c r="AG105" s="7">
        <v>1</v>
      </c>
      <c r="AH105" s="7">
        <v>1</v>
      </c>
      <c r="AI105" s="7">
        <v>1</v>
      </c>
      <c r="AK105" s="18">
        <f t="shared" si="37"/>
        <v>157680</v>
      </c>
      <c r="AL105" s="18">
        <f t="shared" si="53"/>
        <v>90103</v>
      </c>
      <c r="AM105" s="18">
        <f t="shared" si="54"/>
        <v>22526</v>
      </c>
      <c r="AN105" s="18">
        <f t="shared" si="55"/>
        <v>45051</v>
      </c>
      <c r="AO105" s="18">
        <f t="shared" si="56"/>
        <v>45051</v>
      </c>
      <c r="AP105" s="18">
        <f t="shared" si="57"/>
        <v>45051</v>
      </c>
      <c r="AQ105" s="18">
        <f t="shared" si="58"/>
        <v>45051</v>
      </c>
      <c r="AR105" s="18">
        <f t="shared" si="59"/>
        <v>45051</v>
      </c>
      <c r="AS105" s="18">
        <f t="shared" si="60"/>
        <v>45051</v>
      </c>
      <c r="AT105" s="18">
        <f t="shared" si="61"/>
        <v>45051</v>
      </c>
      <c r="AU105" s="18">
        <f t="shared" si="62"/>
        <v>45051</v>
      </c>
      <c r="AV105" s="18">
        <f t="shared" si="63"/>
        <v>22526</v>
      </c>
      <c r="AW105" s="18">
        <f t="shared" si="64"/>
        <v>22526</v>
      </c>
      <c r="AX105" s="18">
        <f t="shared" si="65"/>
        <v>22526</v>
      </c>
      <c r="AY105" s="18">
        <f t="shared" si="66"/>
        <v>22526</v>
      </c>
      <c r="AZ105" s="18">
        <f t="shared" si="67"/>
        <v>22526</v>
      </c>
      <c r="BA105" s="18">
        <f t="shared" si="44"/>
        <v>22526</v>
      </c>
      <c r="BB105" s="18">
        <f t="shared" si="45"/>
        <v>45051</v>
      </c>
      <c r="BC105" s="18">
        <f t="shared" si="46"/>
        <v>22526</v>
      </c>
      <c r="BD105" s="18">
        <f t="shared" si="47"/>
        <v>22526</v>
      </c>
      <c r="BE105" s="18">
        <f t="shared" si="48"/>
        <v>22526</v>
      </c>
      <c r="BF105" s="18">
        <f t="shared" si="49"/>
        <v>22526</v>
      </c>
      <c r="BG105" s="18">
        <f t="shared" si="50"/>
        <v>22526</v>
      </c>
      <c r="BH105" s="18">
        <f t="shared" si="51"/>
        <v>22526</v>
      </c>
      <c r="BI105" s="18">
        <f t="shared" si="52"/>
        <v>22526</v>
      </c>
      <c r="BJ105" s="34" t="s">
        <v>785</v>
      </c>
      <c r="BK105" s="15" t="s">
        <v>624</v>
      </c>
      <c r="BL105" s="34" t="s">
        <v>625</v>
      </c>
      <c r="BM105" s="227">
        <f t="shared" si="38"/>
        <v>968606</v>
      </c>
      <c r="BN105" s="228">
        <f t="shared" si="39"/>
        <v>865599.64336029999</v>
      </c>
      <c r="BP105" s="229"/>
      <c r="BQ105" s="230">
        <v>968603.91859579715</v>
      </c>
      <c r="BR105" s="229">
        <f t="shared" si="40"/>
        <v>-2.0814042028505355</v>
      </c>
    </row>
    <row r="106" spans="1:70" ht="34.5" customHeight="1">
      <c r="A106" s="7" t="s">
        <v>624</v>
      </c>
      <c r="B106" s="34" t="s">
        <v>625</v>
      </c>
      <c r="C106" s="57">
        <v>291</v>
      </c>
      <c r="D106" s="27" t="s">
        <v>628</v>
      </c>
      <c r="E106" s="37">
        <v>4520.226928183557</v>
      </c>
      <c r="F106" s="17">
        <f t="shared" si="68"/>
        <v>452.02269281835572</v>
      </c>
      <c r="G106" s="17">
        <f t="shared" si="69"/>
        <v>85.884311635487592</v>
      </c>
      <c r="H106" s="17">
        <f t="shared" si="70"/>
        <v>5058.1339326374</v>
      </c>
      <c r="J106" s="7">
        <f t="shared" si="36"/>
        <v>37</v>
      </c>
      <c r="K106" s="7">
        <v>12</v>
      </c>
      <c r="L106" s="7">
        <v>2</v>
      </c>
      <c r="M106" s="7">
        <v>1</v>
      </c>
      <c r="N106" s="7">
        <v>1</v>
      </c>
      <c r="O106" s="7">
        <v>1</v>
      </c>
      <c r="P106" s="7">
        <v>1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s="7">
        <v>1</v>
      </c>
      <c r="AE106" s="7">
        <v>1</v>
      </c>
      <c r="AF106" s="7">
        <v>1</v>
      </c>
      <c r="AG106" s="7">
        <v>1</v>
      </c>
      <c r="AH106" s="7">
        <v>1</v>
      </c>
      <c r="AI106" s="7">
        <v>1</v>
      </c>
      <c r="AK106" s="18">
        <f t="shared" si="37"/>
        <v>60698</v>
      </c>
      <c r="AL106" s="18">
        <f t="shared" si="53"/>
        <v>10116</v>
      </c>
      <c r="AM106" s="18">
        <f t="shared" si="54"/>
        <v>5058</v>
      </c>
      <c r="AN106" s="18">
        <f t="shared" si="55"/>
        <v>5058</v>
      </c>
      <c r="AO106" s="18">
        <f t="shared" si="56"/>
        <v>5058</v>
      </c>
      <c r="AP106" s="18">
        <f t="shared" si="57"/>
        <v>5058</v>
      </c>
      <c r="AQ106" s="18">
        <f t="shared" si="58"/>
        <v>5058</v>
      </c>
      <c r="AR106" s="18">
        <f t="shared" si="59"/>
        <v>5058</v>
      </c>
      <c r="AS106" s="18">
        <f t="shared" si="60"/>
        <v>5058</v>
      </c>
      <c r="AT106" s="18">
        <f t="shared" si="61"/>
        <v>5058</v>
      </c>
      <c r="AU106" s="18">
        <f t="shared" si="62"/>
        <v>5058</v>
      </c>
      <c r="AV106" s="18">
        <f t="shared" si="63"/>
        <v>5058</v>
      </c>
      <c r="AW106" s="18">
        <f t="shared" si="64"/>
        <v>5058</v>
      </c>
      <c r="AX106" s="18">
        <f t="shared" si="65"/>
        <v>5058</v>
      </c>
      <c r="AY106" s="18">
        <f t="shared" si="66"/>
        <v>5058</v>
      </c>
      <c r="AZ106" s="18">
        <f t="shared" si="67"/>
        <v>5058</v>
      </c>
      <c r="BA106" s="18">
        <f t="shared" si="44"/>
        <v>5058</v>
      </c>
      <c r="BB106" s="18">
        <f t="shared" si="45"/>
        <v>5058</v>
      </c>
      <c r="BC106" s="18">
        <f t="shared" si="46"/>
        <v>5058</v>
      </c>
      <c r="BD106" s="18">
        <f t="shared" si="47"/>
        <v>5058</v>
      </c>
      <c r="BE106" s="18">
        <f t="shared" si="48"/>
        <v>5058</v>
      </c>
      <c r="BF106" s="18">
        <f t="shared" si="49"/>
        <v>5058</v>
      </c>
      <c r="BG106" s="18">
        <f t="shared" si="50"/>
        <v>5058</v>
      </c>
      <c r="BH106" s="18">
        <f t="shared" si="51"/>
        <v>5058</v>
      </c>
      <c r="BI106" s="18">
        <f t="shared" si="52"/>
        <v>5058</v>
      </c>
      <c r="BJ106" s="34" t="s">
        <v>785</v>
      </c>
      <c r="BK106" s="15" t="s">
        <v>624</v>
      </c>
      <c r="BL106" s="34" t="s">
        <v>625</v>
      </c>
      <c r="BM106" s="227">
        <f t="shared" si="38"/>
        <v>187148</v>
      </c>
      <c r="BN106" s="228">
        <f t="shared" si="39"/>
        <v>167245.7552974</v>
      </c>
      <c r="BP106" s="229"/>
      <c r="BQ106" s="230">
        <v>187150.9555075838</v>
      </c>
      <c r="BR106" s="229">
        <f t="shared" si="40"/>
        <v>2.955507583799772</v>
      </c>
    </row>
    <row r="107" spans="1:70" ht="34.5" customHeight="1">
      <c r="A107" s="7" t="s">
        <v>624</v>
      </c>
      <c r="B107" s="34" t="s">
        <v>625</v>
      </c>
      <c r="C107" s="57">
        <v>297</v>
      </c>
      <c r="D107" s="27" t="s">
        <v>629</v>
      </c>
      <c r="E107" s="37">
        <v>7473.0269169556732</v>
      </c>
      <c r="F107" s="17">
        <f t="shared" si="68"/>
        <v>747.30269169556732</v>
      </c>
      <c r="G107" s="17">
        <f t="shared" si="69"/>
        <v>141.98751142215778</v>
      </c>
      <c r="H107" s="17">
        <f t="shared" si="70"/>
        <v>8362.3171200733977</v>
      </c>
      <c r="J107" s="7">
        <f t="shared" si="36"/>
        <v>8</v>
      </c>
      <c r="K107" s="7">
        <v>3</v>
      </c>
      <c r="L107" s="7">
        <v>2</v>
      </c>
      <c r="M107" s="7">
        <v>1</v>
      </c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>
        <v>1</v>
      </c>
      <c r="AC107" s="7"/>
      <c r="AD107" s="7">
        <v>1</v>
      </c>
      <c r="AE107" s="7"/>
      <c r="AF107" s="7"/>
      <c r="AG107" s="7"/>
      <c r="AH107" s="7"/>
      <c r="AI107" s="7"/>
      <c r="AK107" s="18">
        <f t="shared" si="37"/>
        <v>25087</v>
      </c>
      <c r="AL107" s="18">
        <f t="shared" si="53"/>
        <v>16725</v>
      </c>
      <c r="AM107" s="18">
        <f t="shared" si="54"/>
        <v>8362</v>
      </c>
      <c r="AN107" s="18">
        <f t="shared" si="55"/>
        <v>0</v>
      </c>
      <c r="AO107" s="18">
        <f t="shared" si="56"/>
        <v>0</v>
      </c>
      <c r="AP107" s="18">
        <f t="shared" si="57"/>
        <v>0</v>
      </c>
      <c r="AQ107" s="18">
        <f t="shared" si="58"/>
        <v>0</v>
      </c>
      <c r="AR107" s="18">
        <f t="shared" si="59"/>
        <v>0</v>
      </c>
      <c r="AS107" s="18">
        <f t="shared" si="60"/>
        <v>0</v>
      </c>
      <c r="AT107" s="18">
        <f t="shared" si="61"/>
        <v>0</v>
      </c>
      <c r="AU107" s="18">
        <f t="shared" si="62"/>
        <v>0</v>
      </c>
      <c r="AV107" s="18">
        <f t="shared" si="63"/>
        <v>0</v>
      </c>
      <c r="AW107" s="18">
        <f t="shared" si="64"/>
        <v>0</v>
      </c>
      <c r="AX107" s="18">
        <f t="shared" si="65"/>
        <v>0</v>
      </c>
      <c r="AY107" s="18">
        <f t="shared" si="66"/>
        <v>0</v>
      </c>
      <c r="AZ107" s="18">
        <f t="shared" si="67"/>
        <v>0</v>
      </c>
      <c r="BA107" s="18">
        <f t="shared" si="44"/>
        <v>0</v>
      </c>
      <c r="BB107" s="18">
        <f t="shared" si="45"/>
        <v>8362</v>
      </c>
      <c r="BC107" s="18">
        <f t="shared" si="46"/>
        <v>0</v>
      </c>
      <c r="BD107" s="18">
        <f t="shared" si="47"/>
        <v>8362</v>
      </c>
      <c r="BE107" s="18">
        <f t="shared" si="48"/>
        <v>0</v>
      </c>
      <c r="BF107" s="18">
        <f t="shared" si="49"/>
        <v>0</v>
      </c>
      <c r="BG107" s="18">
        <f t="shared" si="50"/>
        <v>0</v>
      </c>
      <c r="BH107" s="18">
        <f t="shared" si="51"/>
        <v>0</v>
      </c>
      <c r="BI107" s="18">
        <f t="shared" si="52"/>
        <v>0</v>
      </c>
      <c r="BJ107" s="34" t="s">
        <v>785</v>
      </c>
      <c r="BK107" s="15" t="s">
        <v>624</v>
      </c>
      <c r="BL107" s="34" t="s">
        <v>625</v>
      </c>
      <c r="BM107" s="227">
        <f t="shared" si="38"/>
        <v>66898</v>
      </c>
      <c r="BN107" s="228">
        <f t="shared" si="39"/>
        <v>59783.735534899999</v>
      </c>
      <c r="BP107" s="229"/>
      <c r="BQ107" s="230">
        <v>66898.536960587182</v>
      </c>
      <c r="BR107" s="229">
        <f t="shared" si="40"/>
        <v>0.53696058718196582</v>
      </c>
    </row>
    <row r="108" spans="1:70" ht="34.5" customHeight="1">
      <c r="A108" s="7" t="s">
        <v>624</v>
      </c>
      <c r="B108" s="34" t="s">
        <v>625</v>
      </c>
      <c r="C108" s="57">
        <v>301</v>
      </c>
      <c r="D108" s="27" t="s">
        <v>630</v>
      </c>
      <c r="E108" s="37">
        <v>2974.2730117011806</v>
      </c>
      <c r="F108" s="17">
        <f t="shared" si="68"/>
        <v>297.42730117011808</v>
      </c>
      <c r="G108" s="17">
        <f t="shared" si="69"/>
        <v>56.511187222322434</v>
      </c>
      <c r="H108" s="17">
        <f t="shared" si="70"/>
        <v>3328.211500093621</v>
      </c>
      <c r="J108" s="7">
        <f t="shared" si="36"/>
        <v>2</v>
      </c>
      <c r="K108" s="7">
        <v>2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K108" s="18">
        <f t="shared" si="37"/>
        <v>6656</v>
      </c>
      <c r="AL108" s="18">
        <f t="shared" si="53"/>
        <v>0</v>
      </c>
      <c r="AM108" s="18">
        <f t="shared" si="54"/>
        <v>0</v>
      </c>
      <c r="AN108" s="18">
        <f t="shared" si="55"/>
        <v>0</v>
      </c>
      <c r="AO108" s="18">
        <f t="shared" si="56"/>
        <v>0</v>
      </c>
      <c r="AP108" s="18">
        <f t="shared" si="57"/>
        <v>0</v>
      </c>
      <c r="AQ108" s="18">
        <f t="shared" si="58"/>
        <v>0</v>
      </c>
      <c r="AR108" s="18">
        <f t="shared" si="59"/>
        <v>0</v>
      </c>
      <c r="AS108" s="18">
        <f t="shared" si="60"/>
        <v>0</v>
      </c>
      <c r="AT108" s="18">
        <f t="shared" si="61"/>
        <v>0</v>
      </c>
      <c r="AU108" s="18">
        <f t="shared" si="62"/>
        <v>0</v>
      </c>
      <c r="AV108" s="18">
        <f t="shared" si="63"/>
        <v>0</v>
      </c>
      <c r="AW108" s="18">
        <f t="shared" si="64"/>
        <v>0</v>
      </c>
      <c r="AX108" s="18">
        <f t="shared" si="65"/>
        <v>0</v>
      </c>
      <c r="AY108" s="18">
        <f t="shared" si="66"/>
        <v>0</v>
      </c>
      <c r="AZ108" s="18">
        <f t="shared" si="67"/>
        <v>0</v>
      </c>
      <c r="BA108" s="18">
        <f t="shared" si="44"/>
        <v>0</v>
      </c>
      <c r="BB108" s="18">
        <f t="shared" si="45"/>
        <v>0</v>
      </c>
      <c r="BC108" s="18">
        <f t="shared" si="46"/>
        <v>0</v>
      </c>
      <c r="BD108" s="18">
        <f t="shared" si="47"/>
        <v>0</v>
      </c>
      <c r="BE108" s="18">
        <f t="shared" si="48"/>
        <v>0</v>
      </c>
      <c r="BF108" s="18">
        <f t="shared" si="49"/>
        <v>0</v>
      </c>
      <c r="BG108" s="18">
        <f t="shared" si="50"/>
        <v>0</v>
      </c>
      <c r="BH108" s="18">
        <f t="shared" si="51"/>
        <v>0</v>
      </c>
      <c r="BI108" s="18">
        <f t="shared" si="52"/>
        <v>0</v>
      </c>
      <c r="BJ108" s="34" t="s">
        <v>785</v>
      </c>
      <c r="BK108" s="15" t="s">
        <v>624</v>
      </c>
      <c r="BL108" s="34" t="s">
        <v>625</v>
      </c>
      <c r="BM108" s="227">
        <f t="shared" si="38"/>
        <v>6656</v>
      </c>
      <c r="BN108" s="228">
        <f t="shared" si="39"/>
        <v>5948.1680127999998</v>
      </c>
      <c r="BP108" s="229"/>
      <c r="BQ108" s="230">
        <v>6656.423000187242</v>
      </c>
      <c r="BR108" s="229">
        <f t="shared" si="40"/>
        <v>0.42300018724199617</v>
      </c>
    </row>
    <row r="109" spans="1:70" ht="34.5" customHeight="1">
      <c r="A109" s="7" t="s">
        <v>624</v>
      </c>
      <c r="B109" s="34" t="s">
        <v>625</v>
      </c>
      <c r="C109" s="57">
        <v>303</v>
      </c>
      <c r="D109" s="27" t="s">
        <v>631</v>
      </c>
      <c r="E109" s="37">
        <v>8334.437459965111</v>
      </c>
      <c r="F109" s="17">
        <f t="shared" si="68"/>
        <v>833.4437459965111</v>
      </c>
      <c r="G109" s="17">
        <f t="shared" si="69"/>
        <v>158.35431173933711</v>
      </c>
      <c r="H109" s="17">
        <f t="shared" si="70"/>
        <v>9326.2355177009576</v>
      </c>
      <c r="J109" s="7">
        <f t="shared" si="36"/>
        <v>1</v>
      </c>
      <c r="K109" s="7">
        <v>1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K109" s="18">
        <f t="shared" si="37"/>
        <v>9326</v>
      </c>
      <c r="AL109" s="18">
        <f t="shared" si="53"/>
        <v>0</v>
      </c>
      <c r="AM109" s="18">
        <f t="shared" si="54"/>
        <v>0</v>
      </c>
      <c r="AN109" s="18">
        <f t="shared" si="55"/>
        <v>0</v>
      </c>
      <c r="AO109" s="18">
        <f t="shared" si="56"/>
        <v>0</v>
      </c>
      <c r="AP109" s="18">
        <f t="shared" si="57"/>
        <v>0</v>
      </c>
      <c r="AQ109" s="18">
        <f t="shared" si="58"/>
        <v>0</v>
      </c>
      <c r="AR109" s="18">
        <f t="shared" si="59"/>
        <v>0</v>
      </c>
      <c r="AS109" s="18">
        <f t="shared" si="60"/>
        <v>0</v>
      </c>
      <c r="AT109" s="18">
        <f t="shared" si="61"/>
        <v>0</v>
      </c>
      <c r="AU109" s="18">
        <f t="shared" si="62"/>
        <v>0</v>
      </c>
      <c r="AV109" s="18">
        <f t="shared" si="63"/>
        <v>0</v>
      </c>
      <c r="AW109" s="18">
        <f t="shared" si="64"/>
        <v>0</v>
      </c>
      <c r="AX109" s="18">
        <f t="shared" si="65"/>
        <v>0</v>
      </c>
      <c r="AY109" s="18">
        <f t="shared" si="66"/>
        <v>0</v>
      </c>
      <c r="AZ109" s="18">
        <f t="shared" si="67"/>
        <v>0</v>
      </c>
      <c r="BA109" s="18">
        <f t="shared" si="44"/>
        <v>0</v>
      </c>
      <c r="BB109" s="18">
        <f t="shared" si="45"/>
        <v>0</v>
      </c>
      <c r="BC109" s="18">
        <f t="shared" si="46"/>
        <v>0</v>
      </c>
      <c r="BD109" s="18">
        <f t="shared" si="47"/>
        <v>0</v>
      </c>
      <c r="BE109" s="18">
        <f t="shared" si="48"/>
        <v>0</v>
      </c>
      <c r="BF109" s="18">
        <f t="shared" si="49"/>
        <v>0</v>
      </c>
      <c r="BG109" s="18">
        <f t="shared" si="50"/>
        <v>0</v>
      </c>
      <c r="BH109" s="18">
        <f t="shared" si="51"/>
        <v>0</v>
      </c>
      <c r="BI109" s="18">
        <f t="shared" si="52"/>
        <v>0</v>
      </c>
      <c r="BJ109" s="34" t="s">
        <v>785</v>
      </c>
      <c r="BK109" s="15" t="s">
        <v>624</v>
      </c>
      <c r="BL109" s="34" t="s">
        <v>625</v>
      </c>
      <c r="BM109" s="227">
        <f t="shared" si="38"/>
        <v>9326</v>
      </c>
      <c r="BN109" s="228">
        <f t="shared" si="39"/>
        <v>8334.2269962999999</v>
      </c>
      <c r="BP109" s="229"/>
      <c r="BQ109" s="230">
        <v>9326.2355177009576</v>
      </c>
      <c r="BR109" s="229">
        <f t="shared" si="40"/>
        <v>0.23551770095764368</v>
      </c>
    </row>
    <row r="110" spans="1:70" ht="34.5" customHeight="1">
      <c r="A110" s="32" t="s">
        <v>605</v>
      </c>
      <c r="B110" s="16" t="s">
        <v>606</v>
      </c>
      <c r="C110" s="57">
        <v>338</v>
      </c>
      <c r="D110" s="27" t="s">
        <v>632</v>
      </c>
      <c r="E110" s="37">
        <v>15480.5</v>
      </c>
      <c r="F110" s="17">
        <f t="shared" si="68"/>
        <v>1548.0500000000002</v>
      </c>
      <c r="G110" s="17">
        <f t="shared" si="69"/>
        <v>294.12950000000006</v>
      </c>
      <c r="H110" s="17">
        <f t="shared" si="70"/>
        <v>17322.679499999998</v>
      </c>
      <c r="J110" s="7">
        <f t="shared" si="36"/>
        <v>0</v>
      </c>
      <c r="K110" s="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K110" s="18">
        <f t="shared" si="37"/>
        <v>0</v>
      </c>
      <c r="AL110" s="18">
        <f t="shared" si="53"/>
        <v>0</v>
      </c>
      <c r="AM110" s="18">
        <f t="shared" si="54"/>
        <v>0</v>
      </c>
      <c r="AN110" s="18">
        <f t="shared" si="55"/>
        <v>0</v>
      </c>
      <c r="AO110" s="18">
        <f t="shared" si="56"/>
        <v>0</v>
      </c>
      <c r="AP110" s="18">
        <f t="shared" si="57"/>
        <v>0</v>
      </c>
      <c r="AQ110" s="18">
        <f t="shared" si="58"/>
        <v>0</v>
      </c>
      <c r="AR110" s="18">
        <f t="shared" si="59"/>
        <v>0</v>
      </c>
      <c r="AS110" s="18">
        <f t="shared" si="60"/>
        <v>0</v>
      </c>
      <c r="AT110" s="18">
        <f t="shared" si="61"/>
        <v>0</v>
      </c>
      <c r="AU110" s="18">
        <f t="shared" si="62"/>
        <v>0</v>
      </c>
      <c r="AV110" s="18">
        <f t="shared" si="63"/>
        <v>0</v>
      </c>
      <c r="AW110" s="18">
        <f t="shared" si="64"/>
        <v>0</v>
      </c>
      <c r="AX110" s="18">
        <f t="shared" si="65"/>
        <v>0</v>
      </c>
      <c r="AY110" s="18">
        <f t="shared" si="66"/>
        <v>0</v>
      </c>
      <c r="AZ110" s="18">
        <f t="shared" si="67"/>
        <v>0</v>
      </c>
      <c r="BA110" s="18">
        <f t="shared" si="44"/>
        <v>0</v>
      </c>
      <c r="BB110" s="18">
        <f t="shared" si="45"/>
        <v>0</v>
      </c>
      <c r="BC110" s="18">
        <f t="shared" si="46"/>
        <v>0</v>
      </c>
      <c r="BD110" s="18">
        <f t="shared" si="47"/>
        <v>0</v>
      </c>
      <c r="BE110" s="18">
        <f t="shared" si="48"/>
        <v>0</v>
      </c>
      <c r="BF110" s="18">
        <f t="shared" si="49"/>
        <v>0</v>
      </c>
      <c r="BG110" s="18">
        <f t="shared" si="50"/>
        <v>0</v>
      </c>
      <c r="BH110" s="18">
        <f t="shared" si="51"/>
        <v>0</v>
      </c>
      <c r="BI110" s="18">
        <f t="shared" si="52"/>
        <v>0</v>
      </c>
      <c r="BJ110" s="16" t="s">
        <v>781</v>
      </c>
      <c r="BK110" s="33" t="s">
        <v>605</v>
      </c>
      <c r="BL110" s="16" t="s">
        <v>606</v>
      </c>
      <c r="BM110" s="227">
        <f t="shared" si="38"/>
        <v>0</v>
      </c>
      <c r="BN110" s="228">
        <f t="shared" si="39"/>
        <v>0</v>
      </c>
      <c r="BP110" s="229"/>
      <c r="BQ110" s="230">
        <v>0</v>
      </c>
      <c r="BR110" s="229">
        <f t="shared" si="40"/>
        <v>0</v>
      </c>
    </row>
    <row r="111" spans="1:70" ht="34.5" customHeight="1">
      <c r="A111" s="32" t="s">
        <v>605</v>
      </c>
      <c r="B111" s="16" t="s">
        <v>606</v>
      </c>
      <c r="C111" s="57">
        <v>339</v>
      </c>
      <c r="D111" s="27" t="s">
        <v>633</v>
      </c>
      <c r="E111" s="37">
        <v>14638.17</v>
      </c>
      <c r="F111" s="17">
        <f t="shared" si="68"/>
        <v>1463.817</v>
      </c>
      <c r="G111" s="17">
        <f t="shared" si="69"/>
        <v>278.12522999999999</v>
      </c>
      <c r="H111" s="17">
        <f t="shared" si="70"/>
        <v>16380.112230000001</v>
      </c>
      <c r="J111" s="7">
        <f t="shared" si="36"/>
        <v>0</v>
      </c>
      <c r="K111" s="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K111" s="18">
        <f t="shared" si="37"/>
        <v>0</v>
      </c>
      <c r="AL111" s="18">
        <f t="shared" si="53"/>
        <v>0</v>
      </c>
      <c r="AM111" s="18">
        <f t="shared" si="54"/>
        <v>0</v>
      </c>
      <c r="AN111" s="18">
        <f t="shared" si="55"/>
        <v>0</v>
      </c>
      <c r="AO111" s="18">
        <f t="shared" si="56"/>
        <v>0</v>
      </c>
      <c r="AP111" s="18">
        <f t="shared" si="57"/>
        <v>0</v>
      </c>
      <c r="AQ111" s="18">
        <f t="shared" si="58"/>
        <v>0</v>
      </c>
      <c r="AR111" s="18">
        <f t="shared" si="59"/>
        <v>0</v>
      </c>
      <c r="AS111" s="18">
        <f t="shared" si="60"/>
        <v>0</v>
      </c>
      <c r="AT111" s="18">
        <f t="shared" si="61"/>
        <v>0</v>
      </c>
      <c r="AU111" s="18">
        <f t="shared" si="62"/>
        <v>0</v>
      </c>
      <c r="AV111" s="18">
        <f t="shared" si="63"/>
        <v>0</v>
      </c>
      <c r="AW111" s="18">
        <f t="shared" si="64"/>
        <v>0</v>
      </c>
      <c r="AX111" s="18">
        <f t="shared" si="65"/>
        <v>0</v>
      </c>
      <c r="AY111" s="18">
        <f t="shared" si="66"/>
        <v>0</v>
      </c>
      <c r="AZ111" s="18">
        <f t="shared" si="67"/>
        <v>0</v>
      </c>
      <c r="BA111" s="18">
        <f t="shared" si="44"/>
        <v>0</v>
      </c>
      <c r="BB111" s="18">
        <f t="shared" si="45"/>
        <v>0</v>
      </c>
      <c r="BC111" s="18">
        <f t="shared" si="46"/>
        <v>0</v>
      </c>
      <c r="BD111" s="18">
        <f t="shared" si="47"/>
        <v>0</v>
      </c>
      <c r="BE111" s="18">
        <f t="shared" si="48"/>
        <v>0</v>
      </c>
      <c r="BF111" s="18">
        <f t="shared" si="49"/>
        <v>0</v>
      </c>
      <c r="BG111" s="18">
        <f t="shared" si="50"/>
        <v>0</v>
      </c>
      <c r="BH111" s="18">
        <f t="shared" si="51"/>
        <v>0</v>
      </c>
      <c r="BI111" s="18">
        <f t="shared" si="52"/>
        <v>0</v>
      </c>
      <c r="BJ111" s="16" t="s">
        <v>781</v>
      </c>
      <c r="BK111" s="33" t="s">
        <v>605</v>
      </c>
      <c r="BL111" s="16" t="s">
        <v>606</v>
      </c>
      <c r="BM111" s="227">
        <f t="shared" si="38"/>
        <v>0</v>
      </c>
      <c r="BN111" s="228">
        <f t="shared" si="39"/>
        <v>0</v>
      </c>
      <c r="BP111" s="229"/>
      <c r="BQ111" s="230">
        <v>0</v>
      </c>
      <c r="BR111" s="229">
        <f t="shared" si="40"/>
        <v>0</v>
      </c>
    </row>
    <row r="112" spans="1:70" ht="34.5" customHeight="1">
      <c r="A112" s="32" t="s">
        <v>605</v>
      </c>
      <c r="B112" s="16" t="s">
        <v>606</v>
      </c>
      <c r="C112" s="57">
        <v>340</v>
      </c>
      <c r="D112" s="27" t="s">
        <v>634</v>
      </c>
      <c r="E112" s="37">
        <v>30112.03</v>
      </c>
      <c r="F112" s="17">
        <f t="shared" si="68"/>
        <v>3011.203</v>
      </c>
      <c r="G112" s="17">
        <f t="shared" si="69"/>
        <v>572.12856999999997</v>
      </c>
      <c r="H112" s="17">
        <f t="shared" si="70"/>
        <v>33695.361570000001</v>
      </c>
      <c r="J112" s="7">
        <f t="shared" si="36"/>
        <v>0</v>
      </c>
      <c r="K112" s="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K112" s="18">
        <f t="shared" si="37"/>
        <v>0</v>
      </c>
      <c r="AL112" s="18">
        <f t="shared" si="53"/>
        <v>0</v>
      </c>
      <c r="AM112" s="18">
        <f t="shared" si="54"/>
        <v>0</v>
      </c>
      <c r="AN112" s="18">
        <f t="shared" si="55"/>
        <v>0</v>
      </c>
      <c r="AO112" s="18">
        <f t="shared" si="56"/>
        <v>0</v>
      </c>
      <c r="AP112" s="18">
        <f t="shared" si="57"/>
        <v>0</v>
      </c>
      <c r="AQ112" s="18">
        <f t="shared" si="58"/>
        <v>0</v>
      </c>
      <c r="AR112" s="18">
        <f t="shared" si="59"/>
        <v>0</v>
      </c>
      <c r="AS112" s="18">
        <f t="shared" si="60"/>
        <v>0</v>
      </c>
      <c r="AT112" s="18">
        <f t="shared" si="61"/>
        <v>0</v>
      </c>
      <c r="AU112" s="18">
        <f t="shared" si="62"/>
        <v>0</v>
      </c>
      <c r="AV112" s="18">
        <f t="shared" si="63"/>
        <v>0</v>
      </c>
      <c r="AW112" s="18">
        <f t="shared" si="64"/>
        <v>0</v>
      </c>
      <c r="AX112" s="18">
        <f t="shared" si="65"/>
        <v>0</v>
      </c>
      <c r="AY112" s="18">
        <f t="shared" si="66"/>
        <v>0</v>
      </c>
      <c r="AZ112" s="18">
        <f t="shared" si="67"/>
        <v>0</v>
      </c>
      <c r="BA112" s="18">
        <f t="shared" si="44"/>
        <v>0</v>
      </c>
      <c r="BB112" s="18">
        <f t="shared" si="45"/>
        <v>0</v>
      </c>
      <c r="BC112" s="18">
        <f t="shared" si="46"/>
        <v>0</v>
      </c>
      <c r="BD112" s="18">
        <f t="shared" si="47"/>
        <v>0</v>
      </c>
      <c r="BE112" s="18">
        <f t="shared" si="48"/>
        <v>0</v>
      </c>
      <c r="BF112" s="18">
        <f t="shared" si="49"/>
        <v>0</v>
      </c>
      <c r="BG112" s="18">
        <f t="shared" si="50"/>
        <v>0</v>
      </c>
      <c r="BH112" s="18">
        <f t="shared" si="51"/>
        <v>0</v>
      </c>
      <c r="BI112" s="18">
        <f t="shared" si="52"/>
        <v>0</v>
      </c>
      <c r="BJ112" s="16" t="s">
        <v>781</v>
      </c>
      <c r="BK112" s="33" t="s">
        <v>605</v>
      </c>
      <c r="BL112" s="16" t="s">
        <v>606</v>
      </c>
      <c r="BM112" s="227">
        <f t="shared" si="38"/>
        <v>0</v>
      </c>
      <c r="BN112" s="228">
        <f t="shared" si="39"/>
        <v>0</v>
      </c>
      <c r="BP112" s="229"/>
      <c r="BQ112" s="230">
        <v>0</v>
      </c>
      <c r="BR112" s="229">
        <f t="shared" si="40"/>
        <v>0</v>
      </c>
    </row>
    <row r="113" spans="1:70" ht="34.5" customHeight="1">
      <c r="A113" s="32" t="s">
        <v>605</v>
      </c>
      <c r="B113" s="16" t="s">
        <v>606</v>
      </c>
      <c r="C113" s="57">
        <v>349</v>
      </c>
      <c r="D113" s="27" t="s">
        <v>635</v>
      </c>
      <c r="E113" s="37">
        <v>888.79642732476691</v>
      </c>
      <c r="F113" s="17">
        <f t="shared" si="68"/>
        <v>88.879642732476697</v>
      </c>
      <c r="G113" s="17">
        <f t="shared" si="69"/>
        <v>16.887132119170573</v>
      </c>
      <c r="H113" s="17">
        <f t="shared" si="70"/>
        <v>994.56320217641417</v>
      </c>
      <c r="J113" s="7">
        <f t="shared" si="36"/>
        <v>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K113" s="18">
        <f t="shared" si="37"/>
        <v>0</v>
      </c>
      <c r="AL113" s="18">
        <f t="shared" si="53"/>
        <v>0</v>
      </c>
      <c r="AM113" s="18">
        <f t="shared" si="54"/>
        <v>0</v>
      </c>
      <c r="AN113" s="18">
        <f t="shared" si="55"/>
        <v>0</v>
      </c>
      <c r="AO113" s="18">
        <f t="shared" si="56"/>
        <v>0</v>
      </c>
      <c r="AP113" s="18">
        <f t="shared" si="57"/>
        <v>0</v>
      </c>
      <c r="AQ113" s="18">
        <f t="shared" si="58"/>
        <v>0</v>
      </c>
      <c r="AR113" s="18">
        <f t="shared" si="59"/>
        <v>0</v>
      </c>
      <c r="AS113" s="18">
        <f t="shared" si="60"/>
        <v>0</v>
      </c>
      <c r="AT113" s="18">
        <f t="shared" si="61"/>
        <v>0</v>
      </c>
      <c r="AU113" s="18">
        <f t="shared" si="62"/>
        <v>0</v>
      </c>
      <c r="AV113" s="18">
        <f t="shared" si="63"/>
        <v>0</v>
      </c>
      <c r="AW113" s="18">
        <f t="shared" si="64"/>
        <v>0</v>
      </c>
      <c r="AX113" s="18">
        <f t="shared" si="65"/>
        <v>0</v>
      </c>
      <c r="AY113" s="18">
        <f t="shared" si="66"/>
        <v>0</v>
      </c>
      <c r="AZ113" s="18">
        <f t="shared" si="67"/>
        <v>0</v>
      </c>
      <c r="BA113" s="18">
        <f t="shared" si="44"/>
        <v>0</v>
      </c>
      <c r="BB113" s="18">
        <f t="shared" si="45"/>
        <v>0</v>
      </c>
      <c r="BC113" s="18">
        <f t="shared" si="46"/>
        <v>0</v>
      </c>
      <c r="BD113" s="18">
        <f t="shared" si="47"/>
        <v>0</v>
      </c>
      <c r="BE113" s="18">
        <f t="shared" si="48"/>
        <v>0</v>
      </c>
      <c r="BF113" s="18">
        <f t="shared" si="49"/>
        <v>0</v>
      </c>
      <c r="BG113" s="18">
        <f t="shared" si="50"/>
        <v>0</v>
      </c>
      <c r="BH113" s="18">
        <f t="shared" si="51"/>
        <v>0</v>
      </c>
      <c r="BI113" s="18">
        <f t="shared" si="52"/>
        <v>0</v>
      </c>
      <c r="BJ113" s="16" t="s">
        <v>781</v>
      </c>
      <c r="BK113" s="33" t="s">
        <v>605</v>
      </c>
      <c r="BL113" s="16" t="s">
        <v>606</v>
      </c>
      <c r="BM113" s="227">
        <f t="shared" si="38"/>
        <v>0</v>
      </c>
      <c r="BN113" s="228">
        <f t="shared" si="39"/>
        <v>0</v>
      </c>
      <c r="BP113" s="229"/>
      <c r="BQ113" s="230">
        <v>0</v>
      </c>
      <c r="BR113" s="229">
        <f t="shared" si="40"/>
        <v>0</v>
      </c>
    </row>
    <row r="114" spans="1:70" ht="34.5" customHeight="1">
      <c r="A114" s="32" t="s">
        <v>605</v>
      </c>
      <c r="B114" s="16" t="s">
        <v>606</v>
      </c>
      <c r="C114" s="57">
        <v>351</v>
      </c>
      <c r="D114" s="27" t="s">
        <v>636</v>
      </c>
      <c r="E114" s="37">
        <v>3910.3723301160612</v>
      </c>
      <c r="F114" s="17">
        <f t="shared" si="68"/>
        <v>391.03723301160613</v>
      </c>
      <c r="G114" s="17">
        <f t="shared" si="69"/>
        <v>74.297074272205165</v>
      </c>
      <c r="H114" s="17">
        <f t="shared" si="70"/>
        <v>4375.7066373998732</v>
      </c>
      <c r="J114" s="7">
        <f t="shared" si="36"/>
        <v>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K114" s="18">
        <f t="shared" si="37"/>
        <v>0</v>
      </c>
      <c r="AL114" s="18">
        <f t="shared" si="53"/>
        <v>0</v>
      </c>
      <c r="AM114" s="18">
        <f t="shared" si="54"/>
        <v>0</v>
      </c>
      <c r="AN114" s="18">
        <f t="shared" si="55"/>
        <v>0</v>
      </c>
      <c r="AO114" s="18">
        <f t="shared" si="56"/>
        <v>0</v>
      </c>
      <c r="AP114" s="18">
        <f t="shared" si="57"/>
        <v>0</v>
      </c>
      <c r="AQ114" s="18">
        <f t="shared" si="58"/>
        <v>0</v>
      </c>
      <c r="AR114" s="18">
        <f t="shared" si="59"/>
        <v>0</v>
      </c>
      <c r="AS114" s="18">
        <f t="shared" si="60"/>
        <v>0</v>
      </c>
      <c r="AT114" s="18">
        <f t="shared" si="61"/>
        <v>0</v>
      </c>
      <c r="AU114" s="18">
        <f t="shared" si="62"/>
        <v>0</v>
      </c>
      <c r="AV114" s="18">
        <f t="shared" si="63"/>
        <v>0</v>
      </c>
      <c r="AW114" s="18">
        <f t="shared" si="64"/>
        <v>0</v>
      </c>
      <c r="AX114" s="18">
        <f t="shared" si="65"/>
        <v>0</v>
      </c>
      <c r="AY114" s="18">
        <f t="shared" si="66"/>
        <v>0</v>
      </c>
      <c r="AZ114" s="18">
        <f t="shared" si="67"/>
        <v>0</v>
      </c>
      <c r="BA114" s="18">
        <f t="shared" si="44"/>
        <v>0</v>
      </c>
      <c r="BB114" s="18">
        <f t="shared" si="45"/>
        <v>0</v>
      </c>
      <c r="BC114" s="18">
        <f t="shared" si="46"/>
        <v>0</v>
      </c>
      <c r="BD114" s="18">
        <f t="shared" si="47"/>
        <v>0</v>
      </c>
      <c r="BE114" s="18">
        <f t="shared" si="48"/>
        <v>0</v>
      </c>
      <c r="BF114" s="18">
        <f t="shared" si="49"/>
        <v>0</v>
      </c>
      <c r="BG114" s="18">
        <f t="shared" si="50"/>
        <v>0</v>
      </c>
      <c r="BH114" s="18">
        <f t="shared" si="51"/>
        <v>0</v>
      </c>
      <c r="BI114" s="18">
        <f t="shared" si="52"/>
        <v>0</v>
      </c>
      <c r="BJ114" s="16" t="s">
        <v>781</v>
      </c>
      <c r="BK114" s="33" t="s">
        <v>605</v>
      </c>
      <c r="BL114" s="16" t="s">
        <v>606</v>
      </c>
      <c r="BM114" s="227">
        <f t="shared" si="38"/>
        <v>0</v>
      </c>
      <c r="BN114" s="228">
        <f t="shared" si="39"/>
        <v>0</v>
      </c>
      <c r="BP114" s="229"/>
      <c r="BQ114" s="230">
        <v>0</v>
      </c>
      <c r="BR114" s="229">
        <f t="shared" si="40"/>
        <v>0</v>
      </c>
    </row>
    <row r="115" spans="1:70" ht="34.5" customHeight="1">
      <c r="A115" s="32" t="s">
        <v>605</v>
      </c>
      <c r="B115" s="16" t="s">
        <v>606</v>
      </c>
      <c r="C115" s="57">
        <v>354</v>
      </c>
      <c r="D115" s="27" t="s">
        <v>637</v>
      </c>
      <c r="E115" s="37">
        <v>3432.3641675212289</v>
      </c>
      <c r="F115" s="17">
        <f t="shared" si="68"/>
        <v>343.23641675212292</v>
      </c>
      <c r="G115" s="17">
        <f t="shared" si="69"/>
        <v>65.214919182903358</v>
      </c>
      <c r="H115" s="17">
        <f t="shared" si="70"/>
        <v>3840.8155034562551</v>
      </c>
      <c r="J115" s="7">
        <f t="shared" si="36"/>
        <v>0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K115" s="18">
        <f t="shared" si="37"/>
        <v>0</v>
      </c>
      <c r="AL115" s="18">
        <f t="shared" si="53"/>
        <v>0</v>
      </c>
      <c r="AM115" s="18">
        <f t="shared" si="54"/>
        <v>0</v>
      </c>
      <c r="AN115" s="18">
        <f t="shared" si="55"/>
        <v>0</v>
      </c>
      <c r="AO115" s="18">
        <f t="shared" si="56"/>
        <v>0</v>
      </c>
      <c r="AP115" s="18">
        <f t="shared" si="57"/>
        <v>0</v>
      </c>
      <c r="AQ115" s="18">
        <f t="shared" si="58"/>
        <v>0</v>
      </c>
      <c r="AR115" s="18">
        <f t="shared" si="59"/>
        <v>0</v>
      </c>
      <c r="AS115" s="18">
        <f t="shared" si="60"/>
        <v>0</v>
      </c>
      <c r="AT115" s="18">
        <f t="shared" si="61"/>
        <v>0</v>
      </c>
      <c r="AU115" s="18">
        <f t="shared" si="62"/>
        <v>0</v>
      </c>
      <c r="AV115" s="18">
        <f t="shared" si="63"/>
        <v>0</v>
      </c>
      <c r="AW115" s="18">
        <f t="shared" si="64"/>
        <v>0</v>
      </c>
      <c r="AX115" s="18">
        <f t="shared" si="65"/>
        <v>0</v>
      </c>
      <c r="AY115" s="18">
        <f t="shared" si="66"/>
        <v>0</v>
      </c>
      <c r="AZ115" s="18">
        <f t="shared" si="67"/>
        <v>0</v>
      </c>
      <c r="BA115" s="18">
        <f t="shared" si="44"/>
        <v>0</v>
      </c>
      <c r="BB115" s="18">
        <f t="shared" si="45"/>
        <v>0</v>
      </c>
      <c r="BC115" s="18">
        <f t="shared" si="46"/>
        <v>0</v>
      </c>
      <c r="BD115" s="18">
        <f t="shared" si="47"/>
        <v>0</v>
      </c>
      <c r="BE115" s="18">
        <f t="shared" si="48"/>
        <v>0</v>
      </c>
      <c r="BF115" s="18">
        <f t="shared" si="49"/>
        <v>0</v>
      </c>
      <c r="BG115" s="18">
        <f t="shared" si="50"/>
        <v>0</v>
      </c>
      <c r="BH115" s="18">
        <f t="shared" si="51"/>
        <v>0</v>
      </c>
      <c r="BI115" s="18">
        <f t="shared" si="52"/>
        <v>0</v>
      </c>
      <c r="BJ115" s="16" t="s">
        <v>781</v>
      </c>
      <c r="BK115" s="33" t="s">
        <v>605</v>
      </c>
      <c r="BL115" s="16" t="s">
        <v>606</v>
      </c>
      <c r="BM115" s="227">
        <f t="shared" si="38"/>
        <v>0</v>
      </c>
      <c r="BN115" s="228">
        <f t="shared" si="39"/>
        <v>0</v>
      </c>
      <c r="BP115" s="229"/>
      <c r="BQ115" s="230">
        <v>0</v>
      </c>
      <c r="BR115" s="229">
        <f t="shared" si="40"/>
        <v>0</v>
      </c>
    </row>
    <row r="116" spans="1:70" ht="34.5" customHeight="1">
      <c r="A116" s="32" t="s">
        <v>605</v>
      </c>
      <c r="B116" s="16" t="s">
        <v>606</v>
      </c>
      <c r="C116" s="57">
        <v>357</v>
      </c>
      <c r="D116" s="27" t="s">
        <v>638</v>
      </c>
      <c r="E116" s="37">
        <v>2346.0574230131801</v>
      </c>
      <c r="F116" s="17">
        <f t="shared" si="68"/>
        <v>234.60574230131803</v>
      </c>
      <c r="G116" s="17">
        <f t="shared" si="69"/>
        <v>44.575091037250424</v>
      </c>
      <c r="H116" s="17">
        <f t="shared" si="70"/>
        <v>2625.2382563517485</v>
      </c>
      <c r="J116" s="7">
        <f t="shared" si="36"/>
        <v>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K116" s="18">
        <f t="shared" si="37"/>
        <v>0</v>
      </c>
      <c r="AL116" s="18">
        <f t="shared" si="53"/>
        <v>0</v>
      </c>
      <c r="AM116" s="18">
        <f t="shared" si="54"/>
        <v>0</v>
      </c>
      <c r="AN116" s="18">
        <f t="shared" si="55"/>
        <v>0</v>
      </c>
      <c r="AO116" s="18">
        <f t="shared" si="56"/>
        <v>0</v>
      </c>
      <c r="AP116" s="18">
        <f t="shared" si="57"/>
        <v>0</v>
      </c>
      <c r="AQ116" s="18">
        <f t="shared" si="58"/>
        <v>0</v>
      </c>
      <c r="AR116" s="18">
        <f t="shared" si="59"/>
        <v>0</v>
      </c>
      <c r="AS116" s="18">
        <f t="shared" si="60"/>
        <v>0</v>
      </c>
      <c r="AT116" s="18">
        <f t="shared" si="61"/>
        <v>0</v>
      </c>
      <c r="AU116" s="18">
        <f t="shared" si="62"/>
        <v>0</v>
      </c>
      <c r="AV116" s="18">
        <f t="shared" si="63"/>
        <v>0</v>
      </c>
      <c r="AW116" s="18">
        <f t="shared" si="64"/>
        <v>0</v>
      </c>
      <c r="AX116" s="18">
        <f t="shared" si="65"/>
        <v>0</v>
      </c>
      <c r="AY116" s="18">
        <f t="shared" si="66"/>
        <v>0</v>
      </c>
      <c r="AZ116" s="18">
        <f t="shared" si="67"/>
        <v>0</v>
      </c>
      <c r="BA116" s="18">
        <f t="shared" si="44"/>
        <v>0</v>
      </c>
      <c r="BB116" s="18">
        <f t="shared" si="45"/>
        <v>0</v>
      </c>
      <c r="BC116" s="18">
        <f t="shared" si="46"/>
        <v>0</v>
      </c>
      <c r="BD116" s="18">
        <f t="shared" si="47"/>
        <v>0</v>
      </c>
      <c r="BE116" s="18">
        <f t="shared" si="48"/>
        <v>0</v>
      </c>
      <c r="BF116" s="18">
        <f t="shared" si="49"/>
        <v>0</v>
      </c>
      <c r="BG116" s="18">
        <f t="shared" si="50"/>
        <v>0</v>
      </c>
      <c r="BH116" s="18">
        <f t="shared" si="51"/>
        <v>0</v>
      </c>
      <c r="BI116" s="18">
        <f t="shared" si="52"/>
        <v>0</v>
      </c>
      <c r="BJ116" s="16" t="s">
        <v>781</v>
      </c>
      <c r="BK116" s="33" t="s">
        <v>605</v>
      </c>
      <c r="BL116" s="16" t="s">
        <v>606</v>
      </c>
      <c r="BM116" s="227">
        <f t="shared" si="38"/>
        <v>0</v>
      </c>
      <c r="BN116" s="228">
        <f t="shared" si="39"/>
        <v>0</v>
      </c>
      <c r="BP116" s="229"/>
      <c r="BQ116" s="230">
        <v>0</v>
      </c>
      <c r="BR116" s="229">
        <f t="shared" si="40"/>
        <v>0</v>
      </c>
    </row>
    <row r="117" spans="1:70" ht="34.5" customHeight="1">
      <c r="A117" s="32" t="s">
        <v>605</v>
      </c>
      <c r="B117" s="16" t="s">
        <v>606</v>
      </c>
      <c r="C117" s="57">
        <v>360</v>
      </c>
      <c r="D117" s="27" t="s">
        <v>639</v>
      </c>
      <c r="E117" s="37">
        <v>4680.4965920744025</v>
      </c>
      <c r="F117" s="17">
        <f t="shared" si="68"/>
        <v>468.0496592074403</v>
      </c>
      <c r="G117" s="17">
        <f t="shared" si="69"/>
        <v>88.929435249413658</v>
      </c>
      <c r="H117" s="17">
        <f t="shared" si="70"/>
        <v>5237.4756865312565</v>
      </c>
      <c r="J117" s="7">
        <f t="shared" si="36"/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K117" s="18">
        <f t="shared" si="37"/>
        <v>0</v>
      </c>
      <c r="AL117" s="18">
        <f t="shared" si="53"/>
        <v>0</v>
      </c>
      <c r="AM117" s="18">
        <f t="shared" si="54"/>
        <v>0</v>
      </c>
      <c r="AN117" s="18">
        <f t="shared" si="55"/>
        <v>0</v>
      </c>
      <c r="AO117" s="18">
        <f t="shared" si="56"/>
        <v>0</v>
      </c>
      <c r="AP117" s="18">
        <f t="shared" si="57"/>
        <v>0</v>
      </c>
      <c r="AQ117" s="18">
        <f t="shared" si="58"/>
        <v>0</v>
      </c>
      <c r="AR117" s="18">
        <f t="shared" si="59"/>
        <v>0</v>
      </c>
      <c r="AS117" s="18">
        <f t="shared" si="60"/>
        <v>0</v>
      </c>
      <c r="AT117" s="18">
        <f t="shared" si="61"/>
        <v>0</v>
      </c>
      <c r="AU117" s="18">
        <f t="shared" si="62"/>
        <v>0</v>
      </c>
      <c r="AV117" s="18">
        <f t="shared" si="63"/>
        <v>0</v>
      </c>
      <c r="AW117" s="18">
        <f t="shared" si="64"/>
        <v>0</v>
      </c>
      <c r="AX117" s="18">
        <f t="shared" si="65"/>
        <v>0</v>
      </c>
      <c r="AY117" s="18">
        <f t="shared" si="66"/>
        <v>0</v>
      </c>
      <c r="AZ117" s="18">
        <f t="shared" si="67"/>
        <v>0</v>
      </c>
      <c r="BA117" s="18">
        <f t="shared" si="44"/>
        <v>0</v>
      </c>
      <c r="BB117" s="18">
        <f t="shared" si="45"/>
        <v>0</v>
      </c>
      <c r="BC117" s="18">
        <f t="shared" si="46"/>
        <v>0</v>
      </c>
      <c r="BD117" s="18">
        <f t="shared" si="47"/>
        <v>0</v>
      </c>
      <c r="BE117" s="18">
        <f t="shared" si="48"/>
        <v>0</v>
      </c>
      <c r="BF117" s="18">
        <f t="shared" si="49"/>
        <v>0</v>
      </c>
      <c r="BG117" s="18">
        <f t="shared" si="50"/>
        <v>0</v>
      </c>
      <c r="BH117" s="18">
        <f t="shared" si="51"/>
        <v>0</v>
      </c>
      <c r="BI117" s="18">
        <f t="shared" si="52"/>
        <v>0</v>
      </c>
      <c r="BJ117" s="16" t="s">
        <v>781</v>
      </c>
      <c r="BK117" s="33" t="s">
        <v>605</v>
      </c>
      <c r="BL117" s="16" t="s">
        <v>606</v>
      </c>
      <c r="BM117" s="227">
        <f t="shared" si="38"/>
        <v>0</v>
      </c>
      <c r="BN117" s="228">
        <f t="shared" si="39"/>
        <v>0</v>
      </c>
      <c r="BP117" s="229"/>
      <c r="BQ117" s="230">
        <v>0</v>
      </c>
      <c r="BR117" s="229">
        <f t="shared" si="40"/>
        <v>0</v>
      </c>
    </row>
    <row r="118" spans="1:70" ht="34.5" customHeight="1">
      <c r="A118" s="32" t="s">
        <v>605</v>
      </c>
      <c r="B118" s="16" t="s">
        <v>606</v>
      </c>
      <c r="C118" s="57">
        <v>365</v>
      </c>
      <c r="D118" s="27" t="s">
        <v>640</v>
      </c>
      <c r="E118" s="37">
        <v>18055.596516624606</v>
      </c>
      <c r="F118" s="17">
        <f t="shared" si="68"/>
        <v>1805.5596516624607</v>
      </c>
      <c r="G118" s="17">
        <f t="shared" si="69"/>
        <v>343.05633381586756</v>
      </c>
      <c r="H118" s="17">
        <f t="shared" si="70"/>
        <v>20204.212502102935</v>
      </c>
      <c r="J118" s="7">
        <f t="shared" si="36"/>
        <v>4</v>
      </c>
      <c r="K118" s="7">
        <v>2</v>
      </c>
      <c r="L118" s="7"/>
      <c r="M118" s="7"/>
      <c r="N118" s="7">
        <v>1</v>
      </c>
      <c r="O118" s="7"/>
      <c r="P118" s="7"/>
      <c r="Q118" s="7"/>
      <c r="R118" s="7"/>
      <c r="S118" s="7"/>
      <c r="T118" s="7"/>
      <c r="U118" s="7"/>
      <c r="V118" s="7">
        <v>1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K118" s="18">
        <f t="shared" si="37"/>
        <v>40408</v>
      </c>
      <c r="AL118" s="18">
        <f t="shared" si="53"/>
        <v>0</v>
      </c>
      <c r="AM118" s="18">
        <f t="shared" si="54"/>
        <v>0</v>
      </c>
      <c r="AN118" s="18">
        <f t="shared" si="55"/>
        <v>20204</v>
      </c>
      <c r="AO118" s="18">
        <f t="shared" si="56"/>
        <v>0</v>
      </c>
      <c r="AP118" s="18">
        <f t="shared" si="57"/>
        <v>0</v>
      </c>
      <c r="AQ118" s="18">
        <f t="shared" si="58"/>
        <v>0</v>
      </c>
      <c r="AR118" s="18">
        <f t="shared" si="59"/>
        <v>0</v>
      </c>
      <c r="AS118" s="18">
        <f t="shared" si="60"/>
        <v>0</v>
      </c>
      <c r="AT118" s="18">
        <f t="shared" si="61"/>
        <v>0</v>
      </c>
      <c r="AU118" s="18">
        <f t="shared" si="62"/>
        <v>0</v>
      </c>
      <c r="AV118" s="18">
        <f t="shared" si="63"/>
        <v>20204</v>
      </c>
      <c r="AW118" s="18">
        <f t="shared" si="64"/>
        <v>0</v>
      </c>
      <c r="AX118" s="18">
        <f t="shared" si="65"/>
        <v>0</v>
      </c>
      <c r="AY118" s="18">
        <f t="shared" si="66"/>
        <v>0</v>
      </c>
      <c r="AZ118" s="18">
        <f t="shared" si="67"/>
        <v>0</v>
      </c>
      <c r="BA118" s="18">
        <f t="shared" si="44"/>
        <v>0</v>
      </c>
      <c r="BB118" s="18">
        <f t="shared" si="45"/>
        <v>0</v>
      </c>
      <c r="BC118" s="18">
        <f t="shared" si="46"/>
        <v>0</v>
      </c>
      <c r="BD118" s="18">
        <f t="shared" si="47"/>
        <v>0</v>
      </c>
      <c r="BE118" s="18">
        <f t="shared" si="48"/>
        <v>0</v>
      </c>
      <c r="BF118" s="18">
        <f t="shared" si="49"/>
        <v>0</v>
      </c>
      <c r="BG118" s="18">
        <f t="shared" si="50"/>
        <v>0</v>
      </c>
      <c r="BH118" s="18">
        <f t="shared" si="51"/>
        <v>0</v>
      </c>
      <c r="BI118" s="18">
        <f t="shared" si="52"/>
        <v>0</v>
      </c>
      <c r="BJ118" s="16" t="s">
        <v>781</v>
      </c>
      <c r="BK118" s="33" t="s">
        <v>605</v>
      </c>
      <c r="BL118" s="16" t="s">
        <v>606</v>
      </c>
      <c r="BM118" s="227">
        <f t="shared" si="38"/>
        <v>80816</v>
      </c>
      <c r="BN118" s="228">
        <f t="shared" si="39"/>
        <v>72221.626520799997</v>
      </c>
      <c r="BP118" s="229"/>
      <c r="BQ118" s="230">
        <v>80816.85000841174</v>
      </c>
      <c r="BR118" s="229">
        <f t="shared" si="40"/>
        <v>0.85000841174041852</v>
      </c>
    </row>
    <row r="119" spans="1:70" ht="34.5" customHeight="1">
      <c r="A119" s="32" t="s">
        <v>605</v>
      </c>
      <c r="B119" s="16" t="s">
        <v>606</v>
      </c>
      <c r="C119" s="57">
        <v>367</v>
      </c>
      <c r="D119" s="27" t="s">
        <v>641</v>
      </c>
      <c r="E119" s="37">
        <v>20196.311674477962</v>
      </c>
      <c r="F119" s="17">
        <f t="shared" si="68"/>
        <v>2019.6311674477963</v>
      </c>
      <c r="G119" s="17">
        <f t="shared" si="69"/>
        <v>383.7299218150813</v>
      </c>
      <c r="H119" s="17">
        <f t="shared" si="70"/>
        <v>22599.672763740837</v>
      </c>
      <c r="J119" s="7">
        <f t="shared" si="36"/>
        <v>58</v>
      </c>
      <c r="K119" s="7">
        <v>18</v>
      </c>
      <c r="L119" s="7">
        <v>6</v>
      </c>
      <c r="M119" s="7">
        <v>1</v>
      </c>
      <c r="N119" s="7"/>
      <c r="O119" s="7">
        <v>2</v>
      </c>
      <c r="P119" s="7">
        <v>2</v>
      </c>
      <c r="Q119" s="7">
        <v>2</v>
      </c>
      <c r="R119" s="7">
        <v>2</v>
      </c>
      <c r="S119" s="7">
        <v>2</v>
      </c>
      <c r="T119" s="7">
        <v>4</v>
      </c>
      <c r="U119" s="7">
        <v>2</v>
      </c>
      <c r="V119" s="7"/>
      <c r="W119" s="7">
        <v>1</v>
      </c>
      <c r="X119" s="7">
        <v>2</v>
      </c>
      <c r="Y119" s="7">
        <v>1</v>
      </c>
      <c r="Z119" s="7">
        <v>2</v>
      </c>
      <c r="AA119" s="7">
        <v>1</v>
      </c>
      <c r="AB119" s="7">
        <v>2</v>
      </c>
      <c r="AC119" s="7">
        <v>1</v>
      </c>
      <c r="AD119" s="7">
        <v>1</v>
      </c>
      <c r="AE119" s="7">
        <v>1</v>
      </c>
      <c r="AF119" s="7">
        <v>1</v>
      </c>
      <c r="AG119" s="7">
        <v>1</v>
      </c>
      <c r="AH119" s="7">
        <v>1</v>
      </c>
      <c r="AI119" s="7">
        <v>2</v>
      </c>
      <c r="AK119" s="18">
        <f t="shared" si="37"/>
        <v>406794</v>
      </c>
      <c r="AL119" s="18">
        <f t="shared" si="53"/>
        <v>135598</v>
      </c>
      <c r="AM119" s="18">
        <f t="shared" si="54"/>
        <v>22600</v>
      </c>
      <c r="AN119" s="18">
        <f t="shared" si="55"/>
        <v>0</v>
      </c>
      <c r="AO119" s="18">
        <f t="shared" si="56"/>
        <v>45199</v>
      </c>
      <c r="AP119" s="18">
        <f t="shared" si="57"/>
        <v>45199</v>
      </c>
      <c r="AQ119" s="18">
        <f t="shared" si="58"/>
        <v>45199</v>
      </c>
      <c r="AR119" s="18">
        <f t="shared" si="59"/>
        <v>45199</v>
      </c>
      <c r="AS119" s="18">
        <f t="shared" si="60"/>
        <v>45199</v>
      </c>
      <c r="AT119" s="18">
        <f t="shared" si="61"/>
        <v>90399</v>
      </c>
      <c r="AU119" s="18">
        <f t="shared" si="62"/>
        <v>45199</v>
      </c>
      <c r="AV119" s="18">
        <f t="shared" si="63"/>
        <v>0</v>
      </c>
      <c r="AW119" s="18">
        <f t="shared" si="64"/>
        <v>22600</v>
      </c>
      <c r="AX119" s="18">
        <f t="shared" si="65"/>
        <v>45199</v>
      </c>
      <c r="AY119" s="18">
        <f t="shared" si="66"/>
        <v>22600</v>
      </c>
      <c r="AZ119" s="18">
        <f t="shared" si="67"/>
        <v>45199</v>
      </c>
      <c r="BA119" s="18">
        <f t="shared" si="44"/>
        <v>22600</v>
      </c>
      <c r="BB119" s="18">
        <f t="shared" si="45"/>
        <v>45199</v>
      </c>
      <c r="BC119" s="18">
        <f t="shared" si="46"/>
        <v>22600</v>
      </c>
      <c r="BD119" s="18">
        <f t="shared" si="47"/>
        <v>22600</v>
      </c>
      <c r="BE119" s="18">
        <f t="shared" si="48"/>
        <v>22600</v>
      </c>
      <c r="BF119" s="18">
        <f t="shared" si="49"/>
        <v>22600</v>
      </c>
      <c r="BG119" s="18">
        <f t="shared" si="50"/>
        <v>22600</v>
      </c>
      <c r="BH119" s="18">
        <f t="shared" si="51"/>
        <v>22600</v>
      </c>
      <c r="BI119" s="18">
        <f t="shared" si="52"/>
        <v>45199</v>
      </c>
      <c r="BJ119" s="16" t="s">
        <v>781</v>
      </c>
      <c r="BK119" s="33" t="s">
        <v>605</v>
      </c>
      <c r="BL119" s="16" t="s">
        <v>606</v>
      </c>
      <c r="BM119" s="227">
        <f t="shared" si="38"/>
        <v>1310781</v>
      </c>
      <c r="BN119" s="228">
        <f t="shared" si="39"/>
        <v>1171386.0600940499</v>
      </c>
      <c r="BP119" s="229"/>
      <c r="BQ119" s="230">
        <v>1310781.020296969</v>
      </c>
      <c r="BR119" s="229">
        <f t="shared" si="40"/>
        <v>2.029696898534894E-2</v>
      </c>
    </row>
    <row r="120" spans="1:70" ht="34.5" customHeight="1">
      <c r="A120" s="32" t="s">
        <v>605</v>
      </c>
      <c r="B120" s="16" t="s">
        <v>606</v>
      </c>
      <c r="C120" s="57">
        <v>372</v>
      </c>
      <c r="D120" s="27" t="s">
        <v>642</v>
      </c>
      <c r="E120" s="37">
        <v>20942.421420455248</v>
      </c>
      <c r="F120" s="17">
        <f t="shared" si="68"/>
        <v>2094.2421420455248</v>
      </c>
      <c r="G120" s="17">
        <f t="shared" si="69"/>
        <v>397.90600698864972</v>
      </c>
      <c r="H120" s="17">
        <f t="shared" si="70"/>
        <v>23434.569569489424</v>
      </c>
      <c r="J120" s="7">
        <f t="shared" si="36"/>
        <v>78</v>
      </c>
      <c r="K120" s="7">
        <v>17</v>
      </c>
      <c r="L120" s="7">
        <v>4</v>
      </c>
      <c r="M120" s="7">
        <v>5</v>
      </c>
      <c r="N120" s="7">
        <v>2</v>
      </c>
      <c r="O120" s="7">
        <v>8</v>
      </c>
      <c r="P120" s="7">
        <v>3</v>
      </c>
      <c r="Q120" s="7">
        <v>3</v>
      </c>
      <c r="R120" s="7">
        <v>3</v>
      </c>
      <c r="S120" s="7">
        <v>3</v>
      </c>
      <c r="T120" s="7">
        <v>4</v>
      </c>
      <c r="U120" s="7">
        <v>3</v>
      </c>
      <c r="V120" s="7">
        <v>2</v>
      </c>
      <c r="W120" s="7">
        <v>2</v>
      </c>
      <c r="X120" s="7">
        <v>1</v>
      </c>
      <c r="Y120" s="7">
        <v>1</v>
      </c>
      <c r="Z120" s="7">
        <v>1</v>
      </c>
      <c r="AA120" s="7">
        <v>2</v>
      </c>
      <c r="AB120" s="7">
        <v>2</v>
      </c>
      <c r="AC120" s="7">
        <v>1</v>
      </c>
      <c r="AD120" s="7">
        <v>2</v>
      </c>
      <c r="AE120" s="7">
        <v>1</v>
      </c>
      <c r="AF120" s="7">
        <v>3</v>
      </c>
      <c r="AG120" s="7">
        <v>2</v>
      </c>
      <c r="AH120" s="7">
        <v>1</v>
      </c>
      <c r="AI120" s="7">
        <v>2</v>
      </c>
      <c r="AK120" s="18">
        <f t="shared" si="37"/>
        <v>398388</v>
      </c>
      <c r="AL120" s="18">
        <f t="shared" si="53"/>
        <v>93738</v>
      </c>
      <c r="AM120" s="18">
        <f t="shared" si="54"/>
        <v>117173</v>
      </c>
      <c r="AN120" s="18">
        <f t="shared" si="55"/>
        <v>46869</v>
      </c>
      <c r="AO120" s="18">
        <f t="shared" si="56"/>
        <v>187477</v>
      </c>
      <c r="AP120" s="18">
        <f t="shared" si="57"/>
        <v>70304</v>
      </c>
      <c r="AQ120" s="18">
        <f t="shared" si="58"/>
        <v>70304</v>
      </c>
      <c r="AR120" s="18">
        <f t="shared" si="59"/>
        <v>70304</v>
      </c>
      <c r="AS120" s="18">
        <f t="shared" si="60"/>
        <v>70304</v>
      </c>
      <c r="AT120" s="18">
        <f t="shared" si="61"/>
        <v>93738</v>
      </c>
      <c r="AU120" s="18">
        <f t="shared" si="62"/>
        <v>70304</v>
      </c>
      <c r="AV120" s="18">
        <f t="shared" si="63"/>
        <v>46869</v>
      </c>
      <c r="AW120" s="18">
        <f t="shared" si="64"/>
        <v>46869</v>
      </c>
      <c r="AX120" s="18">
        <f t="shared" si="65"/>
        <v>23435</v>
      </c>
      <c r="AY120" s="18">
        <f t="shared" si="66"/>
        <v>23435</v>
      </c>
      <c r="AZ120" s="18">
        <f t="shared" si="67"/>
        <v>23435</v>
      </c>
      <c r="BA120" s="18">
        <f t="shared" si="44"/>
        <v>46869</v>
      </c>
      <c r="BB120" s="18">
        <f t="shared" si="45"/>
        <v>46869</v>
      </c>
      <c r="BC120" s="18">
        <f t="shared" si="46"/>
        <v>23435</v>
      </c>
      <c r="BD120" s="18">
        <f t="shared" si="47"/>
        <v>46869</v>
      </c>
      <c r="BE120" s="18">
        <f t="shared" si="48"/>
        <v>23435</v>
      </c>
      <c r="BF120" s="18">
        <f>+ROUND((($H120/30)*81),0)</f>
        <v>63273</v>
      </c>
      <c r="BG120" s="18">
        <f t="shared" si="50"/>
        <v>46869</v>
      </c>
      <c r="BH120" s="18">
        <f t="shared" si="51"/>
        <v>23435</v>
      </c>
      <c r="BI120" s="18">
        <f t="shared" si="52"/>
        <v>46869</v>
      </c>
      <c r="BJ120" s="16" t="s">
        <v>781</v>
      </c>
      <c r="BK120" s="33" t="s">
        <v>605</v>
      </c>
      <c r="BL120" s="16" t="s">
        <v>606</v>
      </c>
      <c r="BM120" s="227">
        <f t="shared" si="38"/>
        <v>1820869</v>
      </c>
      <c r="BN120" s="228">
        <f t="shared" si="39"/>
        <v>1627228.77723845</v>
      </c>
      <c r="BP120" s="229"/>
      <c r="BQ120" s="230">
        <v>1820866.0555493289</v>
      </c>
      <c r="BR120" s="229">
        <f t="shared" si="40"/>
        <v>-2.9444506710860878</v>
      </c>
    </row>
    <row r="121" spans="1:70" ht="34.5" customHeight="1">
      <c r="A121" s="32" t="s">
        <v>605</v>
      </c>
      <c r="B121" s="16" t="s">
        <v>606</v>
      </c>
      <c r="C121" s="57">
        <v>374</v>
      </c>
      <c r="D121" s="27" t="s">
        <v>643</v>
      </c>
      <c r="E121" s="37">
        <v>2856.4307216170378</v>
      </c>
      <c r="F121" s="17">
        <f t="shared" si="68"/>
        <v>285.6430721617038</v>
      </c>
      <c r="G121" s="17">
        <f t="shared" si="69"/>
        <v>54.272183710723723</v>
      </c>
      <c r="H121" s="17">
        <f t="shared" si="70"/>
        <v>3196.3459774894654</v>
      </c>
      <c r="J121" s="7">
        <f t="shared" si="36"/>
        <v>35</v>
      </c>
      <c r="K121" s="7">
        <v>20</v>
      </c>
      <c r="L121" s="7">
        <v>6</v>
      </c>
      <c r="M121" s="7">
        <v>3</v>
      </c>
      <c r="N121" s="7">
        <v>3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>
        <v>1</v>
      </c>
      <c r="AC121" s="7"/>
      <c r="AD121" s="7"/>
      <c r="AE121" s="7">
        <v>1</v>
      </c>
      <c r="AF121" s="7"/>
      <c r="AG121" s="7"/>
      <c r="AH121" s="7">
        <v>1</v>
      </c>
      <c r="AI121" s="7"/>
      <c r="AK121" s="18">
        <f t="shared" si="37"/>
        <v>63927</v>
      </c>
      <c r="AL121" s="18">
        <f t="shared" si="53"/>
        <v>19178</v>
      </c>
      <c r="AM121" s="18">
        <f t="shared" si="54"/>
        <v>9589</v>
      </c>
      <c r="AN121" s="18">
        <f t="shared" si="55"/>
        <v>9589</v>
      </c>
      <c r="AO121" s="18">
        <f t="shared" si="56"/>
        <v>0</v>
      </c>
      <c r="AP121" s="18">
        <f t="shared" si="57"/>
        <v>0</v>
      </c>
      <c r="AQ121" s="18">
        <f t="shared" si="58"/>
        <v>0</v>
      </c>
      <c r="AR121" s="18">
        <f t="shared" si="59"/>
        <v>0</v>
      </c>
      <c r="AS121" s="18">
        <f t="shared" si="60"/>
        <v>0</v>
      </c>
      <c r="AT121" s="18">
        <f t="shared" si="61"/>
        <v>0</v>
      </c>
      <c r="AU121" s="18">
        <f t="shared" si="62"/>
        <v>0</v>
      </c>
      <c r="AV121" s="18">
        <f t="shared" si="63"/>
        <v>0</v>
      </c>
      <c r="AW121" s="18">
        <f t="shared" si="64"/>
        <v>0</v>
      </c>
      <c r="AX121" s="18">
        <f t="shared" si="65"/>
        <v>0</v>
      </c>
      <c r="AY121" s="18">
        <f t="shared" si="66"/>
        <v>0</v>
      </c>
      <c r="AZ121" s="18">
        <f t="shared" si="67"/>
        <v>0</v>
      </c>
      <c r="BA121" s="18">
        <f t="shared" si="44"/>
        <v>0</v>
      </c>
      <c r="BB121" s="18">
        <f t="shared" si="45"/>
        <v>3196</v>
      </c>
      <c r="BC121" s="18">
        <f t="shared" si="46"/>
        <v>0</v>
      </c>
      <c r="BD121" s="18">
        <f t="shared" si="47"/>
        <v>0</v>
      </c>
      <c r="BE121" s="18">
        <f t="shared" si="48"/>
        <v>3196</v>
      </c>
      <c r="BF121" s="18">
        <f t="shared" si="49"/>
        <v>0</v>
      </c>
      <c r="BG121" s="18">
        <f t="shared" si="50"/>
        <v>0</v>
      </c>
      <c r="BH121" s="18">
        <f t="shared" si="51"/>
        <v>3196</v>
      </c>
      <c r="BI121" s="18">
        <f t="shared" si="52"/>
        <v>0</v>
      </c>
      <c r="BJ121" s="16" t="s">
        <v>781</v>
      </c>
      <c r="BK121" s="33" t="s">
        <v>605</v>
      </c>
      <c r="BL121" s="16" t="s">
        <v>606</v>
      </c>
      <c r="BM121" s="227">
        <f t="shared" si="38"/>
        <v>111871</v>
      </c>
      <c r="BN121" s="228">
        <f t="shared" si="39"/>
        <v>99974.084098549996</v>
      </c>
      <c r="BP121" s="229"/>
      <c r="BQ121" s="230">
        <v>111872.10921213127</v>
      </c>
      <c r="BR121" s="229">
        <f t="shared" si="40"/>
        <v>1.1092121312685777</v>
      </c>
    </row>
    <row r="122" spans="1:70" ht="34.5" customHeight="1">
      <c r="A122" s="7" t="s">
        <v>624</v>
      </c>
      <c r="B122" s="34" t="s">
        <v>625</v>
      </c>
      <c r="C122" s="57">
        <v>382</v>
      </c>
      <c r="D122" s="27" t="s">
        <v>644</v>
      </c>
      <c r="E122" s="37">
        <v>20818.718136189986</v>
      </c>
      <c r="F122" s="17">
        <f t="shared" si="68"/>
        <v>2081.8718136189987</v>
      </c>
      <c r="G122" s="17">
        <f t="shared" si="69"/>
        <v>395.55564458760978</v>
      </c>
      <c r="H122" s="17">
        <f t="shared" si="70"/>
        <v>23296.145594396596</v>
      </c>
      <c r="J122" s="7">
        <f t="shared" si="36"/>
        <v>11</v>
      </c>
      <c r="K122" s="7">
        <v>6</v>
      </c>
      <c r="L122" s="7">
        <v>3</v>
      </c>
      <c r="M122" s="7">
        <v>1</v>
      </c>
      <c r="N122" s="7"/>
      <c r="O122" s="7">
        <v>1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K122" s="18">
        <f t="shared" si="37"/>
        <v>139777</v>
      </c>
      <c r="AL122" s="18">
        <f t="shared" si="53"/>
        <v>69888</v>
      </c>
      <c r="AM122" s="18">
        <f t="shared" si="54"/>
        <v>23296</v>
      </c>
      <c r="AN122" s="18">
        <f t="shared" si="55"/>
        <v>0</v>
      </c>
      <c r="AO122" s="18">
        <f t="shared" si="56"/>
        <v>23296</v>
      </c>
      <c r="AP122" s="18">
        <f t="shared" si="57"/>
        <v>0</v>
      </c>
      <c r="AQ122" s="18">
        <f t="shared" si="58"/>
        <v>0</v>
      </c>
      <c r="AR122" s="18">
        <f t="shared" si="59"/>
        <v>0</v>
      </c>
      <c r="AS122" s="18">
        <f t="shared" si="60"/>
        <v>0</v>
      </c>
      <c r="AT122" s="18">
        <f t="shared" si="61"/>
        <v>0</v>
      </c>
      <c r="AU122" s="18">
        <f t="shared" si="62"/>
        <v>0</v>
      </c>
      <c r="AV122" s="18">
        <f t="shared" si="63"/>
        <v>0</v>
      </c>
      <c r="AW122" s="18">
        <f t="shared" si="64"/>
        <v>0</v>
      </c>
      <c r="AX122" s="18">
        <f t="shared" si="65"/>
        <v>0</v>
      </c>
      <c r="AY122" s="18">
        <f t="shared" si="66"/>
        <v>0</v>
      </c>
      <c r="AZ122" s="18">
        <f t="shared" si="67"/>
        <v>0</v>
      </c>
      <c r="BA122" s="18">
        <f t="shared" si="44"/>
        <v>0</v>
      </c>
      <c r="BB122" s="18">
        <f t="shared" si="45"/>
        <v>0</v>
      </c>
      <c r="BC122" s="18">
        <f t="shared" si="46"/>
        <v>0</v>
      </c>
      <c r="BD122" s="18">
        <f t="shared" si="47"/>
        <v>0</v>
      </c>
      <c r="BE122" s="18">
        <f t="shared" si="48"/>
        <v>0</v>
      </c>
      <c r="BF122" s="18">
        <f t="shared" si="49"/>
        <v>0</v>
      </c>
      <c r="BG122" s="18">
        <f t="shared" si="50"/>
        <v>0</v>
      </c>
      <c r="BH122" s="18">
        <f t="shared" si="51"/>
        <v>0</v>
      </c>
      <c r="BI122" s="18">
        <f t="shared" si="52"/>
        <v>0</v>
      </c>
      <c r="BJ122" s="34" t="s">
        <v>785</v>
      </c>
      <c r="BK122" s="15" t="s">
        <v>624</v>
      </c>
      <c r="BL122" s="34" t="s">
        <v>625</v>
      </c>
      <c r="BM122" s="227">
        <f t="shared" si="38"/>
        <v>256257</v>
      </c>
      <c r="BN122" s="228">
        <f t="shared" si="39"/>
        <v>229005.36214785001</v>
      </c>
      <c r="BP122" s="229"/>
      <c r="BQ122" s="230">
        <v>256257.60153836256</v>
      </c>
      <c r="BR122" s="229">
        <f t="shared" si="40"/>
        <v>0.60153836256358773</v>
      </c>
    </row>
    <row r="123" spans="1:70" ht="34.5" customHeight="1">
      <c r="A123" s="7" t="s">
        <v>624</v>
      </c>
      <c r="B123" s="34" t="s">
        <v>625</v>
      </c>
      <c r="C123" s="57">
        <v>384</v>
      </c>
      <c r="D123" s="27" t="s">
        <v>645</v>
      </c>
      <c r="E123" s="37">
        <v>57154.807370937808</v>
      </c>
      <c r="F123" s="17">
        <f t="shared" si="68"/>
        <v>5715.4807370937815</v>
      </c>
      <c r="G123" s="17">
        <f t="shared" si="69"/>
        <v>1085.9413400478186</v>
      </c>
      <c r="H123" s="17">
        <f t="shared" si="70"/>
        <v>63956.229448079401</v>
      </c>
      <c r="J123" s="7">
        <f t="shared" si="36"/>
        <v>11</v>
      </c>
      <c r="K123" s="7">
        <v>3</v>
      </c>
      <c r="L123" s="7"/>
      <c r="M123" s="7">
        <v>2</v>
      </c>
      <c r="N123" s="7">
        <v>1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>
        <v>2</v>
      </c>
      <c r="AC123" s="7"/>
      <c r="AD123" s="7">
        <v>1</v>
      </c>
      <c r="AE123" s="7">
        <v>1</v>
      </c>
      <c r="AF123" s="7">
        <v>1</v>
      </c>
      <c r="AG123" s="7"/>
      <c r="AH123" s="7"/>
      <c r="AI123" s="7"/>
      <c r="AK123" s="18">
        <f t="shared" si="37"/>
        <v>191869</v>
      </c>
      <c r="AL123" s="18">
        <f t="shared" si="53"/>
        <v>0</v>
      </c>
      <c r="AM123" s="18">
        <f t="shared" si="54"/>
        <v>127912</v>
      </c>
      <c r="AN123" s="18">
        <f t="shared" si="55"/>
        <v>63956</v>
      </c>
      <c r="AO123" s="18">
        <f t="shared" si="56"/>
        <v>0</v>
      </c>
      <c r="AP123" s="18">
        <f t="shared" si="57"/>
        <v>0</v>
      </c>
      <c r="AQ123" s="18">
        <f t="shared" si="58"/>
        <v>0</v>
      </c>
      <c r="AR123" s="18">
        <f t="shared" si="59"/>
        <v>0</v>
      </c>
      <c r="AS123" s="18">
        <f t="shared" si="60"/>
        <v>0</v>
      </c>
      <c r="AT123" s="18">
        <f t="shared" si="61"/>
        <v>0</v>
      </c>
      <c r="AU123" s="18">
        <f t="shared" si="62"/>
        <v>0</v>
      </c>
      <c r="AV123" s="18">
        <f t="shared" si="63"/>
        <v>0</v>
      </c>
      <c r="AW123" s="18">
        <f t="shared" si="64"/>
        <v>0</v>
      </c>
      <c r="AX123" s="18">
        <f t="shared" si="65"/>
        <v>0</v>
      </c>
      <c r="AY123" s="18">
        <f t="shared" si="66"/>
        <v>0</v>
      </c>
      <c r="AZ123" s="18">
        <f t="shared" si="67"/>
        <v>0</v>
      </c>
      <c r="BA123" s="18">
        <f t="shared" si="44"/>
        <v>0</v>
      </c>
      <c r="BB123" s="18">
        <f t="shared" si="45"/>
        <v>127912</v>
      </c>
      <c r="BC123" s="18">
        <f t="shared" si="46"/>
        <v>0</v>
      </c>
      <c r="BD123" s="18">
        <f t="shared" si="47"/>
        <v>63956</v>
      </c>
      <c r="BE123" s="18">
        <f t="shared" si="48"/>
        <v>63956</v>
      </c>
      <c r="BF123" s="18">
        <f t="shared" si="49"/>
        <v>63956</v>
      </c>
      <c r="BG123" s="18">
        <f t="shared" si="50"/>
        <v>0</v>
      </c>
      <c r="BH123" s="18">
        <f t="shared" si="51"/>
        <v>0</v>
      </c>
      <c r="BI123" s="18">
        <f t="shared" si="52"/>
        <v>0</v>
      </c>
      <c r="BJ123" s="34" t="s">
        <v>785</v>
      </c>
      <c r="BK123" s="15" t="s">
        <v>624</v>
      </c>
      <c r="BL123" s="34" t="s">
        <v>625</v>
      </c>
      <c r="BM123" s="227">
        <f t="shared" si="38"/>
        <v>703517</v>
      </c>
      <c r="BN123" s="228">
        <f t="shared" si="39"/>
        <v>628701.51981085003</v>
      </c>
      <c r="BP123" s="229"/>
      <c r="BQ123" s="230">
        <v>703518.52392887336</v>
      </c>
      <c r="BR123" s="229">
        <f t="shared" si="40"/>
        <v>1.523928873357363</v>
      </c>
    </row>
    <row r="124" spans="1:70" ht="34.5" customHeight="1">
      <c r="A124" s="7" t="s">
        <v>624</v>
      </c>
      <c r="B124" s="34" t="s">
        <v>625</v>
      </c>
      <c r="C124" s="57">
        <v>386</v>
      </c>
      <c r="D124" s="27" t="s">
        <v>646</v>
      </c>
      <c r="E124" s="37">
        <v>58669.589097129443</v>
      </c>
      <c r="F124" s="17">
        <f t="shared" si="68"/>
        <v>5866.9589097129447</v>
      </c>
      <c r="G124" s="17">
        <f t="shared" si="69"/>
        <v>1114.7221928454594</v>
      </c>
      <c r="H124" s="17">
        <f t="shared" si="70"/>
        <v>65651.270199687846</v>
      </c>
      <c r="J124" s="7">
        <f t="shared" si="36"/>
        <v>7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>
        <v>1</v>
      </c>
      <c r="W124" s="7">
        <v>1</v>
      </c>
      <c r="X124" s="7">
        <v>1</v>
      </c>
      <c r="Y124" s="7">
        <v>1</v>
      </c>
      <c r="Z124" s="7"/>
      <c r="AA124" s="7"/>
      <c r="AB124" s="7"/>
      <c r="AC124" s="7">
        <v>1</v>
      </c>
      <c r="AD124" s="7"/>
      <c r="AE124" s="7"/>
      <c r="AF124" s="7"/>
      <c r="AG124" s="7">
        <v>1</v>
      </c>
      <c r="AH124" s="7">
        <v>1</v>
      </c>
      <c r="AI124" s="7"/>
      <c r="AK124" s="18">
        <f t="shared" si="37"/>
        <v>0</v>
      </c>
      <c r="AL124" s="18">
        <f t="shared" si="53"/>
        <v>0</v>
      </c>
      <c r="AM124" s="18">
        <f t="shared" si="54"/>
        <v>0</v>
      </c>
      <c r="AN124" s="18">
        <f t="shared" si="55"/>
        <v>0</v>
      </c>
      <c r="AO124" s="18">
        <f t="shared" si="56"/>
        <v>0</v>
      </c>
      <c r="AP124" s="18">
        <f t="shared" si="57"/>
        <v>0</v>
      </c>
      <c r="AQ124" s="18">
        <f t="shared" si="58"/>
        <v>0</v>
      </c>
      <c r="AR124" s="18">
        <f t="shared" si="59"/>
        <v>0</v>
      </c>
      <c r="AS124" s="18">
        <f t="shared" si="60"/>
        <v>0</v>
      </c>
      <c r="AT124" s="18">
        <f t="shared" si="61"/>
        <v>0</v>
      </c>
      <c r="AU124" s="18">
        <f t="shared" si="62"/>
        <v>0</v>
      </c>
      <c r="AV124" s="18">
        <f t="shared" si="63"/>
        <v>65651</v>
      </c>
      <c r="AW124" s="18">
        <f t="shared" si="64"/>
        <v>65651</v>
      </c>
      <c r="AX124" s="18">
        <f t="shared" si="65"/>
        <v>65651</v>
      </c>
      <c r="AY124" s="18">
        <f t="shared" si="66"/>
        <v>65651</v>
      </c>
      <c r="AZ124" s="18">
        <f t="shared" si="67"/>
        <v>0</v>
      </c>
      <c r="BA124" s="18">
        <f t="shared" si="44"/>
        <v>0</v>
      </c>
      <c r="BB124" s="18">
        <f t="shared" si="45"/>
        <v>0</v>
      </c>
      <c r="BC124" s="18">
        <f t="shared" si="46"/>
        <v>65651</v>
      </c>
      <c r="BD124" s="18">
        <f t="shared" si="47"/>
        <v>0</v>
      </c>
      <c r="BE124" s="18">
        <f t="shared" si="48"/>
        <v>0</v>
      </c>
      <c r="BF124" s="18">
        <f t="shared" si="49"/>
        <v>0</v>
      </c>
      <c r="BG124" s="18">
        <f t="shared" si="50"/>
        <v>65651</v>
      </c>
      <c r="BH124" s="18">
        <f t="shared" si="51"/>
        <v>65651</v>
      </c>
      <c r="BI124" s="18">
        <f t="shared" si="52"/>
        <v>0</v>
      </c>
      <c r="BJ124" s="34" t="s">
        <v>785</v>
      </c>
      <c r="BK124" s="15" t="s">
        <v>624</v>
      </c>
      <c r="BL124" s="34" t="s">
        <v>625</v>
      </c>
      <c r="BM124" s="227">
        <f t="shared" si="38"/>
        <v>459557</v>
      </c>
      <c r="BN124" s="228">
        <f t="shared" si="39"/>
        <v>410685.43381284998</v>
      </c>
      <c r="BP124" s="229"/>
      <c r="BQ124" s="230">
        <v>459558.89139781496</v>
      </c>
      <c r="BR124" s="229">
        <f t="shared" si="40"/>
        <v>1.8913978149648756</v>
      </c>
    </row>
    <row r="125" spans="1:70" ht="34.5" customHeight="1">
      <c r="A125" s="7" t="s">
        <v>624</v>
      </c>
      <c r="B125" s="34" t="s">
        <v>625</v>
      </c>
      <c r="C125" s="57">
        <v>388</v>
      </c>
      <c r="D125" s="27" t="s">
        <v>647</v>
      </c>
      <c r="E125" s="37">
        <v>90885.347555343687</v>
      </c>
      <c r="F125" s="17">
        <f t="shared" si="68"/>
        <v>9088.5347555343687</v>
      </c>
      <c r="G125" s="17">
        <f t="shared" si="69"/>
        <v>1726.8216035515302</v>
      </c>
      <c r="H125" s="17">
        <f t="shared" si="70"/>
        <v>101700.70391442958</v>
      </c>
      <c r="J125" s="7">
        <f t="shared" si="36"/>
        <v>19</v>
      </c>
      <c r="K125" s="7">
        <v>6</v>
      </c>
      <c r="L125" s="7">
        <v>1</v>
      </c>
      <c r="M125" s="7"/>
      <c r="N125" s="7"/>
      <c r="O125" s="7">
        <v>1</v>
      </c>
      <c r="P125" s="7">
        <v>1</v>
      </c>
      <c r="Q125" s="7">
        <v>1</v>
      </c>
      <c r="R125" s="7">
        <v>2</v>
      </c>
      <c r="S125" s="7">
        <v>1</v>
      </c>
      <c r="T125" s="7">
        <v>2</v>
      </c>
      <c r="U125" s="7">
        <v>1</v>
      </c>
      <c r="V125" s="7">
        <v>1</v>
      </c>
      <c r="W125" s="7"/>
      <c r="X125" s="7"/>
      <c r="Y125" s="7"/>
      <c r="Z125" s="7">
        <v>1</v>
      </c>
      <c r="AA125" s="7">
        <v>1</v>
      </c>
      <c r="AB125" s="7"/>
      <c r="AC125" s="7"/>
      <c r="AD125" s="7"/>
      <c r="AE125" s="7"/>
      <c r="AF125" s="7"/>
      <c r="AG125" s="7"/>
      <c r="AH125" s="7"/>
      <c r="AI125" s="7"/>
      <c r="AK125" s="18">
        <f t="shared" si="37"/>
        <v>610204</v>
      </c>
      <c r="AL125" s="18">
        <f t="shared" si="53"/>
        <v>101701</v>
      </c>
      <c r="AM125" s="18">
        <f t="shared" si="54"/>
        <v>0</v>
      </c>
      <c r="AN125" s="18">
        <f t="shared" si="55"/>
        <v>0</v>
      </c>
      <c r="AO125" s="18">
        <f t="shared" si="56"/>
        <v>101701</v>
      </c>
      <c r="AP125" s="18">
        <f t="shared" si="57"/>
        <v>101701</v>
      </c>
      <c r="AQ125" s="18">
        <f t="shared" si="58"/>
        <v>101701</v>
      </c>
      <c r="AR125" s="18">
        <f t="shared" si="59"/>
        <v>203401</v>
      </c>
      <c r="AS125" s="18">
        <f t="shared" si="60"/>
        <v>101701</v>
      </c>
      <c r="AT125" s="18">
        <f t="shared" si="61"/>
        <v>203401</v>
      </c>
      <c r="AU125" s="18">
        <f t="shared" si="62"/>
        <v>101701</v>
      </c>
      <c r="AV125" s="18">
        <f t="shared" si="63"/>
        <v>101701</v>
      </c>
      <c r="AW125" s="18">
        <f t="shared" si="64"/>
        <v>0</v>
      </c>
      <c r="AX125" s="18">
        <f t="shared" si="65"/>
        <v>0</v>
      </c>
      <c r="AY125" s="18">
        <f t="shared" si="66"/>
        <v>0</v>
      </c>
      <c r="AZ125" s="18">
        <f t="shared" si="67"/>
        <v>101701</v>
      </c>
      <c r="BA125" s="18">
        <f t="shared" si="44"/>
        <v>101701</v>
      </c>
      <c r="BB125" s="18">
        <f t="shared" si="45"/>
        <v>0</v>
      </c>
      <c r="BC125" s="18">
        <f t="shared" si="46"/>
        <v>0</v>
      </c>
      <c r="BD125" s="18">
        <f t="shared" si="47"/>
        <v>0</v>
      </c>
      <c r="BE125" s="18">
        <f t="shared" si="48"/>
        <v>0</v>
      </c>
      <c r="BF125" s="18">
        <f t="shared" si="49"/>
        <v>0</v>
      </c>
      <c r="BG125" s="18">
        <f t="shared" si="50"/>
        <v>0</v>
      </c>
      <c r="BH125" s="18">
        <f t="shared" si="51"/>
        <v>0</v>
      </c>
      <c r="BI125" s="18">
        <f t="shared" si="52"/>
        <v>0</v>
      </c>
      <c r="BJ125" s="34" t="s">
        <v>785</v>
      </c>
      <c r="BK125" s="15" t="s">
        <v>624</v>
      </c>
      <c r="BL125" s="34" t="s">
        <v>625</v>
      </c>
      <c r="BM125" s="227">
        <f t="shared" si="38"/>
        <v>1932315</v>
      </c>
      <c r="BN125" s="228">
        <f t="shared" si="39"/>
        <v>1726823.0579407499</v>
      </c>
      <c r="BP125" s="229"/>
      <c r="BQ125" s="230">
        <v>1932313.3743741615</v>
      </c>
      <c r="BR125" s="229">
        <f t="shared" si="40"/>
        <v>-1.6256258385255933</v>
      </c>
    </row>
    <row r="126" spans="1:70" ht="34.5" customHeight="1">
      <c r="A126" s="7" t="s">
        <v>624</v>
      </c>
      <c r="B126" s="34" t="s">
        <v>625</v>
      </c>
      <c r="C126" s="57">
        <v>390</v>
      </c>
      <c r="D126" s="27" t="s">
        <v>648</v>
      </c>
      <c r="E126" s="37">
        <v>51754.653307508881</v>
      </c>
      <c r="F126" s="17">
        <f t="shared" si="68"/>
        <v>5175.4653307508888</v>
      </c>
      <c r="G126" s="17">
        <f t="shared" si="69"/>
        <v>983.33841284266884</v>
      </c>
      <c r="H126" s="17">
        <f t="shared" si="70"/>
        <v>57913.457051102436</v>
      </c>
      <c r="J126" s="7">
        <f t="shared" si="36"/>
        <v>5</v>
      </c>
      <c r="K126" s="7">
        <v>1</v>
      </c>
      <c r="L126" s="7">
        <v>1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>
        <v>1</v>
      </c>
      <c r="AC126" s="7">
        <v>1</v>
      </c>
      <c r="AD126" s="7"/>
      <c r="AE126" s="7"/>
      <c r="AF126" s="7"/>
      <c r="AG126" s="7"/>
      <c r="AH126" s="7"/>
      <c r="AI126" s="7">
        <v>1</v>
      </c>
      <c r="AK126" s="18">
        <f t="shared" si="37"/>
        <v>57913</v>
      </c>
      <c r="AL126" s="18">
        <f t="shared" si="53"/>
        <v>57913</v>
      </c>
      <c r="AM126" s="18">
        <f t="shared" si="54"/>
        <v>0</v>
      </c>
      <c r="AN126" s="18">
        <f t="shared" si="55"/>
        <v>0</v>
      </c>
      <c r="AO126" s="18">
        <f t="shared" si="56"/>
        <v>0</v>
      </c>
      <c r="AP126" s="18">
        <f t="shared" si="57"/>
        <v>0</v>
      </c>
      <c r="AQ126" s="18">
        <f t="shared" si="58"/>
        <v>0</v>
      </c>
      <c r="AR126" s="18">
        <f t="shared" si="59"/>
        <v>0</v>
      </c>
      <c r="AS126" s="18">
        <f t="shared" si="60"/>
        <v>0</v>
      </c>
      <c r="AT126" s="18">
        <f t="shared" si="61"/>
        <v>0</v>
      </c>
      <c r="AU126" s="18">
        <f t="shared" si="62"/>
        <v>0</v>
      </c>
      <c r="AV126" s="18">
        <f t="shared" si="63"/>
        <v>0</v>
      </c>
      <c r="AW126" s="18">
        <f t="shared" si="64"/>
        <v>0</v>
      </c>
      <c r="AX126" s="18">
        <f t="shared" si="65"/>
        <v>0</v>
      </c>
      <c r="AY126" s="18">
        <f t="shared" si="66"/>
        <v>0</v>
      </c>
      <c r="AZ126" s="18">
        <f t="shared" si="67"/>
        <v>0</v>
      </c>
      <c r="BA126" s="18">
        <f t="shared" si="44"/>
        <v>0</v>
      </c>
      <c r="BB126" s="18">
        <f t="shared" si="45"/>
        <v>57913</v>
      </c>
      <c r="BC126" s="18">
        <f t="shared" si="46"/>
        <v>57913</v>
      </c>
      <c r="BD126" s="18">
        <f t="shared" si="47"/>
        <v>0</v>
      </c>
      <c r="BE126" s="18">
        <f t="shared" si="48"/>
        <v>0</v>
      </c>
      <c r="BF126" s="18">
        <f t="shared" si="49"/>
        <v>0</v>
      </c>
      <c r="BG126" s="18">
        <f t="shared" si="50"/>
        <v>0</v>
      </c>
      <c r="BH126" s="18">
        <f t="shared" si="51"/>
        <v>0</v>
      </c>
      <c r="BI126" s="18">
        <f t="shared" si="52"/>
        <v>57913</v>
      </c>
      <c r="BJ126" s="34" t="s">
        <v>785</v>
      </c>
      <c r="BK126" s="15" t="s">
        <v>624</v>
      </c>
      <c r="BL126" s="34" t="s">
        <v>625</v>
      </c>
      <c r="BM126" s="227">
        <f t="shared" si="38"/>
        <v>289565</v>
      </c>
      <c r="BN126" s="228">
        <f t="shared" si="39"/>
        <v>258771.22455325001</v>
      </c>
      <c r="BP126" s="229"/>
      <c r="BQ126" s="230">
        <v>289567.28525551216</v>
      </c>
      <c r="BR126" s="229">
        <f t="shared" si="40"/>
        <v>2.28525551216444</v>
      </c>
    </row>
    <row r="127" spans="1:70" ht="34.5" customHeight="1">
      <c r="A127" s="7" t="s">
        <v>624</v>
      </c>
      <c r="B127" s="34" t="s">
        <v>625</v>
      </c>
      <c r="C127" s="57">
        <v>394</v>
      </c>
      <c r="D127" s="27" t="s">
        <v>649</v>
      </c>
      <c r="E127" s="37">
        <v>67888.206803161622</v>
      </c>
      <c r="F127" s="17">
        <f t="shared" si="68"/>
        <v>6788.8206803161629</v>
      </c>
      <c r="G127" s="17">
        <f t="shared" si="69"/>
        <v>1289.875929260071</v>
      </c>
      <c r="H127" s="17">
        <f t="shared" si="70"/>
        <v>75966.903412737855</v>
      </c>
      <c r="J127" s="7">
        <f t="shared" si="36"/>
        <v>6</v>
      </c>
      <c r="K127" s="7">
        <v>6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K127" s="18">
        <f t="shared" si="37"/>
        <v>455801</v>
      </c>
      <c r="AL127" s="18">
        <f t="shared" si="53"/>
        <v>0</v>
      </c>
      <c r="AM127" s="18">
        <f t="shared" si="54"/>
        <v>0</v>
      </c>
      <c r="AN127" s="18">
        <f t="shared" si="55"/>
        <v>0</v>
      </c>
      <c r="AO127" s="18">
        <f t="shared" si="56"/>
        <v>0</v>
      </c>
      <c r="AP127" s="18">
        <f t="shared" si="57"/>
        <v>0</v>
      </c>
      <c r="AQ127" s="18">
        <f t="shared" si="58"/>
        <v>0</v>
      </c>
      <c r="AR127" s="18">
        <f t="shared" si="59"/>
        <v>0</v>
      </c>
      <c r="AS127" s="18">
        <f t="shared" si="60"/>
        <v>0</v>
      </c>
      <c r="AT127" s="18">
        <f t="shared" si="61"/>
        <v>0</v>
      </c>
      <c r="AU127" s="18">
        <f t="shared" si="62"/>
        <v>0</v>
      </c>
      <c r="AV127" s="18">
        <f t="shared" si="63"/>
        <v>0</v>
      </c>
      <c r="AW127" s="18">
        <f t="shared" si="64"/>
        <v>0</v>
      </c>
      <c r="AX127" s="18">
        <f t="shared" si="65"/>
        <v>0</v>
      </c>
      <c r="AY127" s="18">
        <f t="shared" si="66"/>
        <v>0</v>
      </c>
      <c r="AZ127" s="18">
        <f t="shared" si="67"/>
        <v>0</v>
      </c>
      <c r="BA127" s="18">
        <f t="shared" si="44"/>
        <v>0</v>
      </c>
      <c r="BB127" s="18">
        <f t="shared" si="45"/>
        <v>0</v>
      </c>
      <c r="BC127" s="18">
        <f t="shared" si="46"/>
        <v>0</v>
      </c>
      <c r="BD127" s="18">
        <f t="shared" si="47"/>
        <v>0</v>
      </c>
      <c r="BE127" s="18">
        <f t="shared" si="48"/>
        <v>0</v>
      </c>
      <c r="BF127" s="18">
        <f t="shared" si="49"/>
        <v>0</v>
      </c>
      <c r="BG127" s="18">
        <f t="shared" si="50"/>
        <v>0</v>
      </c>
      <c r="BH127" s="18">
        <f t="shared" si="51"/>
        <v>0</v>
      </c>
      <c r="BI127" s="18">
        <f t="shared" si="52"/>
        <v>0</v>
      </c>
      <c r="BJ127" s="34" t="s">
        <v>785</v>
      </c>
      <c r="BK127" s="15" t="s">
        <v>624</v>
      </c>
      <c r="BL127" s="34" t="s">
        <v>625</v>
      </c>
      <c r="BM127" s="227">
        <f t="shared" si="38"/>
        <v>455801</v>
      </c>
      <c r="BN127" s="228">
        <f t="shared" si="39"/>
        <v>407328.86544505</v>
      </c>
      <c r="BP127" s="229"/>
      <c r="BQ127" s="230">
        <v>455801.42047642713</v>
      </c>
      <c r="BR127" s="229">
        <f t="shared" si="40"/>
        <v>0.42047642712714151</v>
      </c>
    </row>
    <row r="128" spans="1:70" ht="44.25" customHeight="1">
      <c r="A128" s="32" t="s">
        <v>605</v>
      </c>
      <c r="B128" s="16" t="s">
        <v>606</v>
      </c>
      <c r="C128" s="57">
        <v>396</v>
      </c>
      <c r="D128" s="27" t="s">
        <v>650</v>
      </c>
      <c r="E128" s="37">
        <v>33069.700123683135</v>
      </c>
      <c r="F128" s="17">
        <f t="shared" si="68"/>
        <v>3306.9700123683137</v>
      </c>
      <c r="G128" s="17">
        <f t="shared" si="69"/>
        <v>628.32430234997958</v>
      </c>
      <c r="H128" s="17">
        <f t="shared" si="70"/>
        <v>37004.994438401431</v>
      </c>
      <c r="J128" s="7">
        <f t="shared" si="36"/>
        <v>2</v>
      </c>
      <c r="K128" s="7">
        <v>1</v>
      </c>
      <c r="L128" s="7"/>
      <c r="M128" s="7">
        <v>1</v>
      </c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K128" s="18">
        <f t="shared" si="37"/>
        <v>37005</v>
      </c>
      <c r="AL128" s="18">
        <f t="shared" si="53"/>
        <v>0</v>
      </c>
      <c r="AM128" s="18">
        <f t="shared" si="54"/>
        <v>37005</v>
      </c>
      <c r="AN128" s="18">
        <f t="shared" si="55"/>
        <v>0</v>
      </c>
      <c r="AO128" s="18">
        <f t="shared" si="56"/>
        <v>0</v>
      </c>
      <c r="AP128" s="18">
        <f t="shared" si="57"/>
        <v>0</v>
      </c>
      <c r="AQ128" s="18">
        <f t="shared" si="58"/>
        <v>0</v>
      </c>
      <c r="AR128" s="18">
        <f t="shared" si="59"/>
        <v>0</v>
      </c>
      <c r="AS128" s="18">
        <f t="shared" si="60"/>
        <v>0</v>
      </c>
      <c r="AT128" s="18">
        <f t="shared" si="61"/>
        <v>0</v>
      </c>
      <c r="AU128" s="18">
        <f t="shared" si="62"/>
        <v>0</v>
      </c>
      <c r="AV128" s="18">
        <f t="shared" si="63"/>
        <v>0</v>
      </c>
      <c r="AW128" s="18">
        <f t="shared" si="64"/>
        <v>0</v>
      </c>
      <c r="AX128" s="18">
        <f t="shared" si="65"/>
        <v>0</v>
      </c>
      <c r="AY128" s="18">
        <f t="shared" si="66"/>
        <v>0</v>
      </c>
      <c r="AZ128" s="18">
        <f t="shared" si="67"/>
        <v>0</v>
      </c>
      <c r="BA128" s="18">
        <f t="shared" si="44"/>
        <v>0</v>
      </c>
      <c r="BB128" s="18">
        <f t="shared" si="45"/>
        <v>0</v>
      </c>
      <c r="BC128" s="18">
        <f t="shared" si="46"/>
        <v>0</v>
      </c>
      <c r="BD128" s="18">
        <f t="shared" si="47"/>
        <v>0</v>
      </c>
      <c r="BE128" s="18">
        <f t="shared" si="48"/>
        <v>0</v>
      </c>
      <c r="BF128" s="18">
        <f t="shared" si="49"/>
        <v>0</v>
      </c>
      <c r="BG128" s="18">
        <f t="shared" si="50"/>
        <v>0</v>
      </c>
      <c r="BH128" s="18">
        <f t="shared" si="51"/>
        <v>0</v>
      </c>
      <c r="BI128" s="18">
        <f t="shared" si="52"/>
        <v>0</v>
      </c>
      <c r="BJ128" s="16" t="s">
        <v>781</v>
      </c>
      <c r="BK128" s="33" t="s">
        <v>605</v>
      </c>
      <c r="BL128" s="16" t="s">
        <v>606</v>
      </c>
      <c r="BM128" s="227">
        <f t="shared" si="38"/>
        <v>74010</v>
      </c>
      <c r="BN128" s="228">
        <f t="shared" si="39"/>
        <v>66139.410250500005</v>
      </c>
      <c r="BP128" s="229"/>
      <c r="BQ128" s="230">
        <v>74009.988876802861</v>
      </c>
      <c r="BR128" s="229">
        <f t="shared" si="40"/>
        <v>-1.1123197138658725E-2</v>
      </c>
    </row>
    <row r="129" spans="1:70" ht="34.5" customHeight="1">
      <c r="A129" s="32" t="s">
        <v>605</v>
      </c>
      <c r="B129" s="16" t="s">
        <v>606</v>
      </c>
      <c r="C129" s="57">
        <v>398</v>
      </c>
      <c r="D129" s="27" t="s">
        <v>651</v>
      </c>
      <c r="E129" s="37">
        <v>3841.4926816865973</v>
      </c>
      <c r="F129" s="17">
        <f t="shared" si="68"/>
        <v>384.14926816865977</v>
      </c>
      <c r="G129" s="17">
        <f t="shared" si="69"/>
        <v>72.988360952045355</v>
      </c>
      <c r="H129" s="17">
        <f t="shared" si="70"/>
        <v>4298.6303108073025</v>
      </c>
      <c r="J129" s="7">
        <f t="shared" si="36"/>
        <v>3</v>
      </c>
      <c r="K129" s="7">
        <v>3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K129" s="18">
        <f t="shared" si="37"/>
        <v>12896</v>
      </c>
      <c r="AL129" s="18">
        <f t="shared" si="53"/>
        <v>0</v>
      </c>
      <c r="AM129" s="18">
        <f t="shared" si="54"/>
        <v>0</v>
      </c>
      <c r="AN129" s="18">
        <f t="shared" si="55"/>
        <v>0</v>
      </c>
      <c r="AO129" s="18">
        <f t="shared" si="56"/>
        <v>0</v>
      </c>
      <c r="AP129" s="18">
        <f t="shared" si="57"/>
        <v>0</v>
      </c>
      <c r="AQ129" s="18">
        <f t="shared" si="58"/>
        <v>0</v>
      </c>
      <c r="AR129" s="18">
        <f t="shared" si="59"/>
        <v>0</v>
      </c>
      <c r="AS129" s="18">
        <f t="shared" si="60"/>
        <v>0</v>
      </c>
      <c r="AT129" s="18">
        <f t="shared" si="61"/>
        <v>0</v>
      </c>
      <c r="AU129" s="18">
        <f t="shared" si="62"/>
        <v>0</v>
      </c>
      <c r="AV129" s="18">
        <f t="shared" si="63"/>
        <v>0</v>
      </c>
      <c r="AW129" s="18">
        <f t="shared" si="64"/>
        <v>0</v>
      </c>
      <c r="AX129" s="18">
        <f t="shared" si="65"/>
        <v>0</v>
      </c>
      <c r="AY129" s="18">
        <f t="shared" si="66"/>
        <v>0</v>
      </c>
      <c r="AZ129" s="18">
        <f t="shared" si="67"/>
        <v>0</v>
      </c>
      <c r="BA129" s="18">
        <f t="shared" si="44"/>
        <v>0</v>
      </c>
      <c r="BB129" s="18">
        <f t="shared" si="45"/>
        <v>0</v>
      </c>
      <c r="BC129" s="18">
        <f t="shared" si="46"/>
        <v>0</v>
      </c>
      <c r="BD129" s="18">
        <f t="shared" si="47"/>
        <v>0</v>
      </c>
      <c r="BE129" s="18">
        <f t="shared" si="48"/>
        <v>0</v>
      </c>
      <c r="BF129" s="18">
        <f t="shared" si="49"/>
        <v>0</v>
      </c>
      <c r="BG129" s="18">
        <f t="shared" si="50"/>
        <v>0</v>
      </c>
      <c r="BH129" s="18">
        <f t="shared" si="51"/>
        <v>0</v>
      </c>
      <c r="BI129" s="18">
        <f t="shared" si="52"/>
        <v>0</v>
      </c>
      <c r="BJ129" s="16" t="s">
        <v>781</v>
      </c>
      <c r="BK129" s="33" t="s">
        <v>605</v>
      </c>
      <c r="BL129" s="16" t="s">
        <v>606</v>
      </c>
      <c r="BM129" s="227">
        <f t="shared" si="38"/>
        <v>12896</v>
      </c>
      <c r="BN129" s="228">
        <f t="shared" si="39"/>
        <v>11524.5755248</v>
      </c>
      <c r="BP129" s="229"/>
      <c r="BQ129" s="230">
        <v>12895.890932421908</v>
      </c>
      <c r="BR129" s="229">
        <f t="shared" si="40"/>
        <v>-0.10906757809243572</v>
      </c>
    </row>
    <row r="130" spans="1:70" ht="34.5" customHeight="1">
      <c r="A130" s="32" t="s">
        <v>605</v>
      </c>
      <c r="B130" s="16" t="s">
        <v>606</v>
      </c>
      <c r="C130" s="57">
        <v>404</v>
      </c>
      <c r="D130" s="27" t="s">
        <v>652</v>
      </c>
      <c r="E130" s="37">
        <v>37480.487249015656</v>
      </c>
      <c r="F130" s="17">
        <f t="shared" si="68"/>
        <v>3748.0487249015659</v>
      </c>
      <c r="G130" s="17">
        <f t="shared" si="69"/>
        <v>712.12925773129757</v>
      </c>
      <c r="H130" s="17">
        <f t="shared" si="70"/>
        <v>41940.66523164852</v>
      </c>
      <c r="J130" s="7">
        <f t="shared" ref="J130" si="71">SUM(K130:AI130)</f>
        <v>3</v>
      </c>
      <c r="K130" s="7">
        <v>1</v>
      </c>
      <c r="L130" s="7">
        <v>1</v>
      </c>
      <c r="M130" s="7">
        <v>1</v>
      </c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K130" s="18">
        <f t="shared" si="37"/>
        <v>41941</v>
      </c>
      <c r="AL130" s="18">
        <f t="shared" si="53"/>
        <v>41941</v>
      </c>
      <c r="AM130" s="18">
        <f t="shared" si="54"/>
        <v>41941</v>
      </c>
      <c r="AN130" s="18">
        <f t="shared" si="55"/>
        <v>0</v>
      </c>
      <c r="AO130" s="18">
        <f t="shared" si="56"/>
        <v>0</v>
      </c>
      <c r="AP130" s="18">
        <f t="shared" si="57"/>
        <v>0</v>
      </c>
      <c r="AQ130" s="18">
        <f t="shared" si="58"/>
        <v>0</v>
      </c>
      <c r="AR130" s="18">
        <f t="shared" si="59"/>
        <v>0</v>
      </c>
      <c r="AS130" s="18">
        <f t="shared" si="60"/>
        <v>0</v>
      </c>
      <c r="AT130" s="18">
        <f t="shared" si="61"/>
        <v>0</v>
      </c>
      <c r="AU130" s="18">
        <f t="shared" si="62"/>
        <v>0</v>
      </c>
      <c r="AV130" s="18">
        <f t="shared" si="63"/>
        <v>0</v>
      </c>
      <c r="AW130" s="18">
        <f t="shared" si="64"/>
        <v>0</v>
      </c>
      <c r="AX130" s="18">
        <f t="shared" si="65"/>
        <v>0</v>
      </c>
      <c r="AY130" s="18">
        <f t="shared" si="66"/>
        <v>0</v>
      </c>
      <c r="AZ130" s="18">
        <f t="shared" si="67"/>
        <v>0</v>
      </c>
      <c r="BA130" s="18">
        <f t="shared" si="44"/>
        <v>0</v>
      </c>
      <c r="BB130" s="18">
        <f t="shared" si="45"/>
        <v>0</v>
      </c>
      <c r="BC130" s="18">
        <f t="shared" si="46"/>
        <v>0</v>
      </c>
      <c r="BD130" s="18">
        <f t="shared" si="47"/>
        <v>0</v>
      </c>
      <c r="BE130" s="18">
        <f t="shared" si="48"/>
        <v>0</v>
      </c>
      <c r="BF130" s="18">
        <f t="shared" si="49"/>
        <v>0</v>
      </c>
      <c r="BG130" s="18">
        <f t="shared" si="50"/>
        <v>0</v>
      </c>
      <c r="BH130" s="18">
        <f t="shared" si="51"/>
        <v>0</v>
      </c>
      <c r="BI130" s="18">
        <f t="shared" si="52"/>
        <v>0</v>
      </c>
      <c r="BJ130" s="16" t="s">
        <v>781</v>
      </c>
      <c r="BK130" s="33" t="s">
        <v>605</v>
      </c>
      <c r="BL130" s="16" t="s">
        <v>606</v>
      </c>
      <c r="BM130" s="227">
        <f t="shared" si="38"/>
        <v>125823</v>
      </c>
      <c r="BN130" s="228">
        <f t="shared" si="39"/>
        <v>112442.35935615</v>
      </c>
      <c r="BP130" s="229"/>
      <c r="BQ130" s="230">
        <v>125821.99569494557</v>
      </c>
      <c r="BR130" s="229">
        <f t="shared" si="40"/>
        <v>-1.0043050544336438</v>
      </c>
    </row>
    <row r="131" spans="1:70">
      <c r="K131" s="5">
        <f>SUM(K2:K130)</f>
        <v>3709</v>
      </c>
      <c r="L131" s="5">
        <f t="shared" ref="L131:AI131" si="72">SUM(L2:L130)</f>
        <v>496</v>
      </c>
      <c r="M131" s="5">
        <f t="shared" si="72"/>
        <v>396</v>
      </c>
      <c r="N131" s="5">
        <f t="shared" si="72"/>
        <v>12</v>
      </c>
      <c r="O131" s="5">
        <f t="shared" si="72"/>
        <v>612</v>
      </c>
      <c r="P131" s="5">
        <f t="shared" si="72"/>
        <v>148</v>
      </c>
      <c r="Q131" s="5">
        <f t="shared" si="72"/>
        <v>13</v>
      </c>
      <c r="R131" s="5">
        <f t="shared" si="72"/>
        <v>14</v>
      </c>
      <c r="S131" s="5">
        <f t="shared" si="72"/>
        <v>618</v>
      </c>
      <c r="T131" s="5">
        <f t="shared" si="72"/>
        <v>430</v>
      </c>
      <c r="U131" s="5">
        <f t="shared" si="72"/>
        <v>528</v>
      </c>
      <c r="V131" s="5">
        <f t="shared" si="72"/>
        <v>198</v>
      </c>
      <c r="W131" s="5">
        <f t="shared" si="72"/>
        <v>98</v>
      </c>
      <c r="X131" s="5">
        <f t="shared" si="72"/>
        <v>179</v>
      </c>
      <c r="Y131" s="5">
        <f t="shared" si="72"/>
        <v>174</v>
      </c>
      <c r="Z131" s="5">
        <f t="shared" si="72"/>
        <v>514</v>
      </c>
      <c r="AA131" s="5">
        <f t="shared" si="72"/>
        <v>9</v>
      </c>
      <c r="AB131" s="5">
        <f t="shared" si="72"/>
        <v>16</v>
      </c>
      <c r="AC131" s="5">
        <f t="shared" si="72"/>
        <v>355</v>
      </c>
      <c r="AD131" s="5">
        <f t="shared" si="72"/>
        <v>473</v>
      </c>
      <c r="AE131" s="5">
        <f t="shared" si="72"/>
        <v>495</v>
      </c>
      <c r="AF131" s="5">
        <f t="shared" si="72"/>
        <v>570</v>
      </c>
      <c r="AG131" s="5">
        <f t="shared" si="72"/>
        <v>268</v>
      </c>
      <c r="AH131" s="5">
        <f t="shared" si="72"/>
        <v>537</v>
      </c>
      <c r="AI131" s="5">
        <f t="shared" si="72"/>
        <v>246</v>
      </c>
      <c r="AK131" s="18">
        <f t="shared" ref="AK131:BI131" si="73">SUBTOTAL(9,AK2:AK130)</f>
        <v>20801564</v>
      </c>
      <c r="AL131" s="18">
        <f t="shared" si="73"/>
        <v>2984778</v>
      </c>
      <c r="AM131" s="18">
        <f t="shared" si="73"/>
        <v>2277841</v>
      </c>
      <c r="AN131" s="18">
        <f t="shared" si="73"/>
        <v>203387</v>
      </c>
      <c r="AO131" s="18">
        <f t="shared" si="73"/>
        <v>3758578</v>
      </c>
      <c r="AP131" s="18">
        <f t="shared" si="73"/>
        <v>969789</v>
      </c>
      <c r="AQ131" s="18">
        <f t="shared" si="73"/>
        <v>303058</v>
      </c>
      <c r="AR131" s="18">
        <f t="shared" si="73"/>
        <v>404758</v>
      </c>
      <c r="AS131" s="18">
        <f t="shared" si="73"/>
        <v>3377033</v>
      </c>
      <c r="AT131" s="18">
        <f t="shared" si="73"/>
        <v>2771126</v>
      </c>
      <c r="AU131" s="18">
        <f t="shared" si="73"/>
        <v>2885064</v>
      </c>
      <c r="AV131" s="18">
        <f t="shared" si="73"/>
        <v>1430458</v>
      </c>
      <c r="AW131" s="18">
        <f t="shared" si="73"/>
        <v>671096</v>
      </c>
      <c r="AX131" s="18">
        <f t="shared" si="73"/>
        <v>1055405</v>
      </c>
      <c r="AY131" s="18">
        <f t="shared" si="73"/>
        <v>816916</v>
      </c>
      <c r="AZ131" s="18">
        <f t="shared" si="73"/>
        <v>2581740</v>
      </c>
      <c r="BA131" s="18">
        <f t="shared" si="73"/>
        <v>222957</v>
      </c>
      <c r="BB131" s="18">
        <f t="shared" si="73"/>
        <v>375305</v>
      </c>
      <c r="BC131" s="18">
        <f t="shared" si="73"/>
        <v>1998055</v>
      </c>
      <c r="BD131" s="18">
        <f t="shared" si="73"/>
        <v>2520162</v>
      </c>
      <c r="BE131" s="18">
        <f t="shared" si="73"/>
        <v>2588373</v>
      </c>
      <c r="BF131" s="18">
        <f t="shared" si="73"/>
        <v>2756414</v>
      </c>
      <c r="BG131" s="18">
        <f t="shared" si="73"/>
        <v>1259469</v>
      </c>
      <c r="BH131" s="18">
        <f t="shared" si="73"/>
        <v>2297972</v>
      </c>
      <c r="BI131" s="18">
        <f t="shared" si="73"/>
        <v>1136967</v>
      </c>
      <c r="BM131" s="227">
        <f>SUM(BM2:BM130)</f>
        <v>62448265</v>
      </c>
      <c r="BN131" s="227">
        <f>SUM(BN2:BN130)</f>
        <v>55807207.380988248</v>
      </c>
      <c r="BP131" s="229"/>
      <c r="BQ131" s="230">
        <f>SUM(BQ2:BQ130)</f>
        <v>61511886.650819704</v>
      </c>
      <c r="BR131" s="230">
        <f>SUM(BR2:BR130)</f>
        <v>-936378.3491802779</v>
      </c>
    </row>
    <row r="132" spans="1:70">
      <c r="BI132" s="39"/>
      <c r="BP132" s="229"/>
      <c r="BQ132" s="230"/>
      <c r="BR132" s="229"/>
    </row>
    <row r="133" spans="1:70"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P133" s="229"/>
      <c r="BQ133" s="230"/>
      <c r="BR133" s="229"/>
    </row>
    <row r="134" spans="1:70"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P134" s="227"/>
      <c r="BQ134" s="227"/>
    </row>
    <row r="136" spans="1:70"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</row>
    <row r="137" spans="1:70"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N137" s="230"/>
    </row>
    <row r="138" spans="1:70"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</row>
  </sheetData>
  <autoFilter ref="A1:BR130"/>
  <sortState ref="A2:BM255">
    <sortCondition ref="A2:A255"/>
  </sortState>
  <conditionalFormatting sqref="F2:H130 E56:E66 E114:E120 E122:E130">
    <cfRule type="expression" dxfId="8" priority="3">
      <formula>ISERROR($I2)</formula>
    </cfRule>
  </conditionalFormatting>
  <dataValidations count="12">
    <dataValidation operator="lessThan" allowBlank="1" showErrorMessage="1" errorTitle="Error" error="El valor es menor que el minimo permitido" sqref="E56:H66 E114:H120 E122:H130 F121:H121 F67:H113 F2:H55"/>
    <dataValidation allowBlank="1" showInputMessage="1" showErrorMessage="1" prompt="dice que son 8 pero la remision no esta firmada" sqref="S34 S32"/>
    <dataValidation allowBlank="1" showInputMessage="1" showErrorMessage="1" prompt="ojo que dice que eran 2 pero escribieron que entregaron 3. Falta que aclaren" sqref="AG17"/>
    <dataValidation allowBlank="1" showInputMessage="1" showErrorMessage="1" prompt="dice que son 3 pero la remision no esta firmada" sqref="S4"/>
    <dataValidation allowBlank="1" showInputMessage="1" showErrorMessage="1" prompt="dice que eran 6 pero falto por entregar 1" sqref="AE2"/>
    <dataValidation allowBlank="1" showInputMessage="1" showErrorMessage="1" prompt="dice que eran 3 pero estan pendientes. Posteriormente el 17 de mayo la llevaron; oeri no esta firmada la remision" sqref="AG6"/>
    <dataValidation allowBlank="1" showInputMessage="1" showErrorMessage="1" prompt="eran 7 pero dice que falta 1 bayetilla roja por entregar; es decir solo hay q pagar 6" sqref="AE29"/>
    <dataValidation allowBlank="1" showInputMessage="1" showErrorMessage="1" prompt="dice que eran 3 pero no llegaron" sqref="AH29"/>
    <dataValidation allowBlank="1" showInputMessage="1" showErrorMessage="1" prompt="dice que 10 pero la remision no esta firmada" sqref="AG34"/>
    <dataValidation allowBlank="1" showInputMessage="1" showErrorMessage="1" prompt="dice que son 80 pero la remision no esta firmada" sqref="S67"/>
    <dataValidation allowBlank="1" showInputMessage="1" showErrorMessage="1" prompt="dice que 10 pero estan pendientes" sqref="V67"/>
    <dataValidation allowBlank="1" showInputMessage="1" showErrorMessage="1" prompt="son 40 pero dice pendientes" sqref="X67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3"/>
  <sheetViews>
    <sheetView workbookViewId="0">
      <pane ySplit="2" topLeftCell="A28" activePane="bottomLeft" state="frozen"/>
      <selection pane="bottomLeft" activeCell="A51" sqref="A51"/>
    </sheetView>
  </sheetViews>
  <sheetFormatPr baseColWidth="10" defaultColWidth="11" defaultRowHeight="11.25"/>
  <cols>
    <col min="1" max="1" width="104.875" style="66" bestFit="1" customWidth="1"/>
    <col min="2" max="2" width="19.375" style="68" bestFit="1" customWidth="1"/>
    <col min="3" max="3" width="24.125" style="68" bestFit="1" customWidth="1"/>
    <col min="4" max="4" width="20" style="68" bestFit="1" customWidth="1"/>
    <col min="5" max="7" width="17.125" style="68" bestFit="1" customWidth="1"/>
    <col min="8" max="8" width="17.625" style="68" bestFit="1" customWidth="1"/>
    <col min="9" max="9" width="18.375" style="68" bestFit="1" customWidth="1"/>
    <col min="10" max="10" width="17.75" style="68" bestFit="1" customWidth="1"/>
    <col min="11" max="12" width="18.125" style="68" bestFit="1" customWidth="1"/>
    <col min="13" max="13" width="19.375" style="68" bestFit="1" customWidth="1"/>
    <col min="14" max="17" width="18.125" style="68" bestFit="1" customWidth="1"/>
    <col min="18" max="18" width="19.375" style="68" bestFit="1" customWidth="1"/>
    <col min="19" max="19" width="22.875" style="68" bestFit="1" customWidth="1"/>
    <col min="20" max="20" width="18" style="68" bestFit="1" customWidth="1"/>
    <col min="21" max="24" width="24" style="68" bestFit="1" customWidth="1"/>
    <col min="25" max="25" width="17.875" style="68" bestFit="1" customWidth="1"/>
    <col min="26" max="26" width="17.375" style="68" bestFit="1" customWidth="1"/>
    <col min="27" max="27" width="12.875" style="69" bestFit="1" customWidth="1"/>
    <col min="28" max="40" width="65" style="69" bestFit="1" customWidth="1"/>
    <col min="41" max="769" width="65" style="66" bestFit="1" customWidth="1"/>
    <col min="770" max="770" width="53.75" style="66" bestFit="1" customWidth="1"/>
    <col min="771" max="771" width="61.75" style="66" bestFit="1" customWidth="1"/>
    <col min="772" max="772" width="71.375" style="66" bestFit="1" customWidth="1"/>
    <col min="773" max="773" width="64.75" style="66" bestFit="1" customWidth="1"/>
    <col min="774" max="774" width="60.125" style="66" bestFit="1" customWidth="1"/>
    <col min="775" max="775" width="53.875" style="66" bestFit="1" customWidth="1"/>
    <col min="776" max="776" width="68.75" style="66" bestFit="1" customWidth="1"/>
    <col min="777" max="777" width="43.875" style="66" bestFit="1" customWidth="1"/>
    <col min="778" max="778" width="46.125" style="66" bestFit="1" customWidth="1"/>
    <col min="779" max="779" width="59.125" style="66" bestFit="1" customWidth="1"/>
    <col min="780" max="780" width="68.375" style="66" bestFit="1" customWidth="1"/>
    <col min="781" max="781" width="43" style="66" bestFit="1" customWidth="1"/>
    <col min="782" max="782" width="48.125" style="66" bestFit="1" customWidth="1"/>
    <col min="783" max="783" width="49.375" style="66" bestFit="1" customWidth="1"/>
    <col min="784" max="784" width="45.625" style="66" bestFit="1" customWidth="1"/>
    <col min="785" max="785" width="40.875" style="66" bestFit="1" customWidth="1"/>
    <col min="786" max="786" width="44.25" style="66" bestFit="1" customWidth="1"/>
    <col min="787" max="787" width="46.625" style="66" bestFit="1" customWidth="1"/>
    <col min="788" max="788" width="45.125" style="66" bestFit="1" customWidth="1"/>
    <col min="789" max="789" width="41.875" style="66" bestFit="1" customWidth="1"/>
    <col min="790" max="790" width="43.375" style="66" bestFit="1" customWidth="1"/>
    <col min="791" max="791" width="38.375" style="66" bestFit="1" customWidth="1"/>
    <col min="792" max="792" width="42.25" style="66" bestFit="1" customWidth="1"/>
    <col min="793" max="793" width="41.375" style="66" bestFit="1" customWidth="1"/>
    <col min="794" max="16384" width="11" style="66"/>
  </cols>
  <sheetData>
    <row r="1" spans="1:41" ht="14.25">
      <c r="A1"/>
      <c r="B1" s="155">
        <v>4233100</v>
      </c>
      <c r="C1" s="156">
        <v>4213000</v>
      </c>
      <c r="D1" s="156">
        <v>4211200</v>
      </c>
      <c r="E1" s="156">
        <v>4233100</v>
      </c>
      <c r="F1" s="156">
        <v>4222119</v>
      </c>
      <c r="G1" s="156">
        <v>4222120</v>
      </c>
      <c r="H1" s="156">
        <v>4222122</v>
      </c>
      <c r="I1" s="156">
        <v>4222125</v>
      </c>
      <c r="J1" s="156">
        <v>4222124</v>
      </c>
      <c r="K1" s="156">
        <v>4222138</v>
      </c>
      <c r="L1" s="156">
        <v>4222121</v>
      </c>
      <c r="M1" s="156">
        <v>4222135</v>
      </c>
      <c r="N1" s="156">
        <v>4222102</v>
      </c>
      <c r="O1" s="156">
        <v>4222104</v>
      </c>
      <c r="P1" s="156">
        <v>4222113</v>
      </c>
      <c r="Q1" s="156">
        <v>4222126</v>
      </c>
      <c r="R1" s="156">
        <v>4222127</v>
      </c>
      <c r="S1" s="156">
        <v>4121000</v>
      </c>
      <c r="T1" s="156">
        <v>4123002</v>
      </c>
      <c r="U1" s="156">
        <v>4123005</v>
      </c>
      <c r="V1" s="156">
        <v>4123001</v>
      </c>
      <c r="W1" s="156">
        <v>4123004</v>
      </c>
      <c r="X1" s="156">
        <v>4123010</v>
      </c>
      <c r="Y1" s="156">
        <v>4123007</v>
      </c>
      <c r="Z1" s="156">
        <v>4123013</v>
      </c>
    </row>
    <row r="2" spans="1:41" ht="33.75">
      <c r="B2" s="60" t="s">
        <v>653</v>
      </c>
      <c r="C2" s="60" t="s">
        <v>654</v>
      </c>
      <c r="D2" s="60" t="s">
        <v>655</v>
      </c>
      <c r="E2" s="60" t="s">
        <v>656</v>
      </c>
      <c r="F2" s="60" t="s">
        <v>657</v>
      </c>
      <c r="G2" s="60" t="s">
        <v>658</v>
      </c>
      <c r="H2" s="60" t="s">
        <v>659</v>
      </c>
      <c r="I2" s="60" t="s">
        <v>660</v>
      </c>
      <c r="J2" s="60" t="s">
        <v>661</v>
      </c>
      <c r="K2" s="60" t="s">
        <v>662</v>
      </c>
      <c r="L2" s="60" t="s">
        <v>663</v>
      </c>
      <c r="M2" s="60" t="s">
        <v>664</v>
      </c>
      <c r="N2" s="60" t="s">
        <v>665</v>
      </c>
      <c r="O2" s="60" t="s">
        <v>666</v>
      </c>
      <c r="P2" s="60" t="s">
        <v>667</v>
      </c>
      <c r="Q2" s="60" t="s">
        <v>668</v>
      </c>
      <c r="R2" s="60" t="s">
        <v>669</v>
      </c>
      <c r="S2" s="60" t="s">
        <v>670</v>
      </c>
      <c r="T2" s="60" t="s">
        <v>671</v>
      </c>
      <c r="U2" s="60" t="s">
        <v>672</v>
      </c>
      <c r="V2" s="60" t="s">
        <v>673</v>
      </c>
      <c r="W2" s="60" t="s">
        <v>674</v>
      </c>
      <c r="X2" s="60" t="s">
        <v>675</v>
      </c>
      <c r="Y2" s="60" t="s">
        <v>676</v>
      </c>
      <c r="Z2" s="60" t="s">
        <v>677</v>
      </c>
    </row>
    <row r="3" spans="1:41">
      <c r="A3" s="15" t="s">
        <v>725</v>
      </c>
      <c r="B3" s="70">
        <f>+PERSONAL!H219</f>
        <v>131095671</v>
      </c>
      <c r="C3" s="70">
        <f>+PERSONAL!H220</f>
        <v>45415969</v>
      </c>
      <c r="D3" s="70">
        <f>+PERSONAL!H221</f>
        <v>14311755</v>
      </c>
      <c r="E3" s="70">
        <f>+PERSONAL!H222</f>
        <v>5247643</v>
      </c>
      <c r="F3" s="70">
        <f>+PERSONAL!H223</f>
        <v>33775739</v>
      </c>
      <c r="G3" s="70">
        <f>+PERSONAL!H224</f>
        <v>27287746</v>
      </c>
      <c r="H3" s="70">
        <f>+PERSONAL!H225</f>
        <v>22898808</v>
      </c>
      <c r="I3" s="70">
        <f>+PERSONAL!H226</f>
        <v>14025520</v>
      </c>
      <c r="J3" s="70">
        <f>+PERSONAL!H227</f>
        <v>22898808</v>
      </c>
      <c r="K3" s="70">
        <f>+PERSONAL!H228</f>
        <v>31390449</v>
      </c>
      <c r="L3" s="70">
        <f>+PERSONAL!H229</f>
        <v>31485857</v>
      </c>
      <c r="M3" s="70">
        <f>+PERSONAL!H230</f>
        <v>5724701</v>
      </c>
      <c r="N3" s="70">
        <f>+PERSONAL!H231</f>
        <v>5724702</v>
      </c>
      <c r="O3" s="70">
        <f>+PERSONAL!H232</f>
        <v>7346700</v>
      </c>
      <c r="P3" s="70">
        <f>+PERSONAL!H233</f>
        <v>8587053</v>
      </c>
      <c r="Q3" s="70">
        <f>+PERSONAL!H234</f>
        <v>17174106</v>
      </c>
      <c r="R3" s="70">
        <f>+PERSONAL!H235</f>
        <v>2862351</v>
      </c>
      <c r="S3" s="70">
        <f>+PERSONAL!H236</f>
        <v>21372221</v>
      </c>
      <c r="T3" s="70">
        <f>+PERSONAL!H237</f>
        <v>15361283</v>
      </c>
      <c r="U3" s="70">
        <f>+PERSONAL!H238</f>
        <v>11449404</v>
      </c>
      <c r="V3" s="70">
        <f>+PERSONAL!H239</f>
        <v>8587053</v>
      </c>
      <c r="W3" s="70">
        <f>+PERSONAL!H240</f>
        <v>8587053</v>
      </c>
      <c r="X3" s="70">
        <f>+PERSONAL!H241</f>
        <v>10876934</v>
      </c>
      <c r="Y3" s="70">
        <f>+PERSONAL!H242</f>
        <v>5724702</v>
      </c>
      <c r="Z3" s="70">
        <f>+PERSONAL!H243</f>
        <v>5724702</v>
      </c>
      <c r="AA3" s="69">
        <f>SUM(B3:Z3)</f>
        <v>514936930</v>
      </c>
      <c r="AN3" s="66"/>
    </row>
    <row r="4" spans="1:4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N4" s="66"/>
    </row>
    <row r="5" spans="1:41">
      <c r="B5" s="67"/>
      <c r="AA5" s="68"/>
      <c r="AO5" s="69"/>
    </row>
    <row r="6" spans="1:41" s="152" customFormat="1" ht="55.5" customHeight="1">
      <c r="A6" s="154" t="s">
        <v>698</v>
      </c>
      <c r="B6" s="190" t="s">
        <v>700</v>
      </c>
      <c r="C6" s="190" t="s">
        <v>701</v>
      </c>
      <c r="D6" s="190" t="s">
        <v>702</v>
      </c>
      <c r="E6" s="190" t="s">
        <v>703</v>
      </c>
      <c r="F6" s="190" t="s">
        <v>704</v>
      </c>
      <c r="G6" s="190" t="s">
        <v>705</v>
      </c>
      <c r="H6" s="190" t="s">
        <v>706</v>
      </c>
      <c r="I6" s="190" t="s">
        <v>707</v>
      </c>
      <c r="J6" s="190" t="s">
        <v>708</v>
      </c>
      <c r="K6" s="190" t="s">
        <v>709</v>
      </c>
      <c r="L6" s="190" t="s">
        <v>710</v>
      </c>
      <c r="M6" s="190" t="s">
        <v>711</v>
      </c>
      <c r="N6" s="190" t="s">
        <v>712</v>
      </c>
      <c r="O6" s="190" t="s">
        <v>713</v>
      </c>
      <c r="P6" s="190" t="s">
        <v>714</v>
      </c>
      <c r="Q6" s="190" t="s">
        <v>715</v>
      </c>
      <c r="R6" s="190" t="s">
        <v>716</v>
      </c>
      <c r="S6" s="190" t="s">
        <v>717</v>
      </c>
      <c r="T6" s="190" t="s">
        <v>718</v>
      </c>
      <c r="U6" s="190" t="s">
        <v>719</v>
      </c>
      <c r="V6" s="190" t="s">
        <v>720</v>
      </c>
      <c r="W6" s="190" t="s">
        <v>721</v>
      </c>
      <c r="X6" s="190" t="s">
        <v>722</v>
      </c>
      <c r="Y6" s="190" t="s">
        <v>723</v>
      </c>
      <c r="Z6" s="190" t="s">
        <v>724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</row>
    <row r="7" spans="1:41" ht="14.25">
      <c r="A7" s="96" t="s">
        <v>776</v>
      </c>
      <c r="B7" s="75">
        <v>517117</v>
      </c>
      <c r="C7" s="75">
        <v>178018</v>
      </c>
      <c r="D7" s="75">
        <v>178018</v>
      </c>
      <c r="E7" s="75">
        <v>0</v>
      </c>
      <c r="F7" s="75">
        <v>356037</v>
      </c>
      <c r="G7" s="75">
        <v>0</v>
      </c>
      <c r="H7" s="75">
        <v>0</v>
      </c>
      <c r="I7" s="75">
        <v>0</v>
      </c>
      <c r="J7" s="75">
        <v>356037</v>
      </c>
      <c r="K7" s="75">
        <v>356037</v>
      </c>
      <c r="L7" s="75">
        <v>356037</v>
      </c>
      <c r="M7" s="75">
        <v>0</v>
      </c>
      <c r="N7" s="75">
        <v>0</v>
      </c>
      <c r="O7" s="75">
        <v>59339</v>
      </c>
      <c r="P7" s="75">
        <v>59339</v>
      </c>
      <c r="Q7" s="75">
        <v>0</v>
      </c>
      <c r="R7" s="75">
        <v>0</v>
      </c>
      <c r="S7" s="75">
        <v>0</v>
      </c>
      <c r="T7" s="75">
        <v>118679</v>
      </c>
      <c r="U7" s="75">
        <v>59339</v>
      </c>
      <c r="V7" s="75">
        <v>89009</v>
      </c>
      <c r="W7" s="75">
        <v>148349</v>
      </c>
      <c r="X7" s="75">
        <v>118679</v>
      </c>
      <c r="Y7" s="75">
        <v>148349</v>
      </c>
      <c r="Z7" s="75">
        <v>29670</v>
      </c>
    </row>
    <row r="8" spans="1:41" ht="14.25">
      <c r="A8" s="96" t="s">
        <v>788</v>
      </c>
      <c r="B8" s="75">
        <v>4230552</v>
      </c>
      <c r="C8" s="75">
        <v>483492</v>
      </c>
      <c r="D8" s="75">
        <v>483492</v>
      </c>
      <c r="E8" s="75">
        <v>0</v>
      </c>
      <c r="F8" s="75">
        <v>604365</v>
      </c>
      <c r="G8" s="75">
        <v>0</v>
      </c>
      <c r="H8" s="75">
        <v>0</v>
      </c>
      <c r="I8" s="75">
        <v>0</v>
      </c>
      <c r="J8" s="75">
        <v>604365</v>
      </c>
      <c r="K8" s="75">
        <v>483492</v>
      </c>
      <c r="L8" s="75">
        <v>725238</v>
      </c>
      <c r="M8" s="75">
        <v>0</v>
      </c>
      <c r="N8" s="75">
        <v>0</v>
      </c>
      <c r="O8" s="75">
        <v>120873</v>
      </c>
      <c r="P8" s="75">
        <v>120873</v>
      </c>
      <c r="Q8" s="75">
        <v>0</v>
      </c>
      <c r="R8" s="75">
        <v>0</v>
      </c>
      <c r="S8" s="75">
        <v>0</v>
      </c>
      <c r="T8" s="75">
        <v>241746</v>
      </c>
      <c r="U8" s="75">
        <v>725238</v>
      </c>
      <c r="V8" s="75">
        <v>241746</v>
      </c>
      <c r="W8" s="75">
        <v>181309</v>
      </c>
      <c r="X8" s="75">
        <v>241746</v>
      </c>
      <c r="Y8" s="75">
        <v>181309</v>
      </c>
      <c r="Z8" s="75">
        <v>0</v>
      </c>
    </row>
    <row r="9" spans="1:41" ht="14.25">
      <c r="A9" s="96" t="s">
        <v>789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</row>
    <row r="10" spans="1:41" ht="14.25">
      <c r="A10" s="96" t="s">
        <v>778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</row>
    <row r="11" spans="1:41" ht="14.25">
      <c r="A11" s="96" t="s">
        <v>777</v>
      </c>
      <c r="B11" s="75">
        <v>1569067</v>
      </c>
      <c r="C11" s="75">
        <v>119793</v>
      </c>
      <c r="D11" s="75">
        <v>74871</v>
      </c>
      <c r="E11" s="75">
        <v>0</v>
      </c>
      <c r="F11" s="75">
        <v>61856</v>
      </c>
      <c r="G11" s="75">
        <v>0</v>
      </c>
      <c r="H11" s="75">
        <v>0</v>
      </c>
      <c r="I11" s="75">
        <v>0</v>
      </c>
      <c r="J11" s="75">
        <v>132165</v>
      </c>
      <c r="K11" s="75">
        <v>72268</v>
      </c>
      <c r="L11" s="75">
        <v>119793</v>
      </c>
      <c r="M11" s="75">
        <v>42319</v>
      </c>
      <c r="N11" s="75">
        <v>17577</v>
      </c>
      <c r="O11" s="75">
        <v>9897</v>
      </c>
      <c r="P11" s="75">
        <v>12371</v>
      </c>
      <c r="Q11" s="75">
        <v>89845</v>
      </c>
      <c r="R11" s="75">
        <v>0</v>
      </c>
      <c r="S11" s="75">
        <v>0</v>
      </c>
      <c r="T11" s="75">
        <v>29948</v>
      </c>
      <c r="U11" s="75">
        <v>111139</v>
      </c>
      <c r="V11" s="75">
        <v>51108</v>
      </c>
      <c r="W11" s="75">
        <v>29948</v>
      </c>
      <c r="X11" s="75">
        <v>59897</v>
      </c>
      <c r="Y11" s="75">
        <v>12371</v>
      </c>
      <c r="Z11" s="75">
        <v>24742</v>
      </c>
    </row>
    <row r="12" spans="1:41" ht="14.25">
      <c r="A12" s="96" t="s">
        <v>779</v>
      </c>
      <c r="B12" s="75">
        <v>0</v>
      </c>
      <c r="C12" s="75">
        <v>0</v>
      </c>
      <c r="D12" s="75">
        <v>90402</v>
      </c>
      <c r="E12" s="75">
        <v>0</v>
      </c>
      <c r="F12" s="75">
        <v>90402</v>
      </c>
      <c r="G12" s="75">
        <v>90402</v>
      </c>
      <c r="H12" s="75">
        <v>0</v>
      </c>
      <c r="I12" s="75">
        <v>0</v>
      </c>
      <c r="J12" s="75">
        <v>90402</v>
      </c>
      <c r="K12" s="75">
        <v>90402</v>
      </c>
      <c r="L12" s="75">
        <v>90402</v>
      </c>
      <c r="M12" s="75">
        <v>45201</v>
      </c>
      <c r="N12" s="75">
        <v>72322</v>
      </c>
      <c r="O12" s="75">
        <v>54241</v>
      </c>
      <c r="P12" s="75">
        <v>0</v>
      </c>
      <c r="Q12" s="75">
        <v>90402</v>
      </c>
      <c r="R12" s="75">
        <v>0</v>
      </c>
      <c r="S12" s="75">
        <v>0</v>
      </c>
      <c r="T12" s="75">
        <v>135603</v>
      </c>
      <c r="U12" s="75">
        <v>0</v>
      </c>
      <c r="V12" s="75">
        <v>54241</v>
      </c>
      <c r="W12" s="75">
        <v>36161</v>
      </c>
      <c r="X12" s="75">
        <v>36161</v>
      </c>
      <c r="Y12" s="75">
        <v>0</v>
      </c>
      <c r="Z12" s="75">
        <v>90402</v>
      </c>
    </row>
    <row r="13" spans="1:41" ht="14.25">
      <c r="A13" s="96" t="s">
        <v>774</v>
      </c>
      <c r="B13" s="75">
        <v>32282</v>
      </c>
      <c r="C13" s="75">
        <v>8608</v>
      </c>
      <c r="D13" s="75">
        <v>8608</v>
      </c>
      <c r="E13" s="75">
        <v>0</v>
      </c>
      <c r="F13" s="75">
        <v>8608</v>
      </c>
      <c r="G13" s="75">
        <v>8608</v>
      </c>
      <c r="H13" s="75">
        <v>0</v>
      </c>
      <c r="I13" s="75">
        <v>0</v>
      </c>
      <c r="J13" s="75">
        <v>8608</v>
      </c>
      <c r="K13" s="75">
        <v>0</v>
      </c>
      <c r="L13" s="75">
        <v>4304</v>
      </c>
      <c r="M13" s="75">
        <v>8608</v>
      </c>
      <c r="N13" s="75">
        <v>0</v>
      </c>
      <c r="O13" s="75">
        <v>2152</v>
      </c>
      <c r="P13" s="75">
        <v>8608</v>
      </c>
      <c r="Q13" s="75">
        <v>107605</v>
      </c>
      <c r="R13" s="75">
        <v>0</v>
      </c>
      <c r="S13" s="75">
        <v>0</v>
      </c>
      <c r="T13" s="75">
        <v>12913</v>
      </c>
      <c r="U13" s="75">
        <v>0</v>
      </c>
      <c r="V13" s="75">
        <v>38738</v>
      </c>
      <c r="W13" s="75">
        <v>32282</v>
      </c>
      <c r="X13" s="75">
        <v>0</v>
      </c>
      <c r="Y13" s="75">
        <v>32282</v>
      </c>
      <c r="Z13" s="75">
        <v>0</v>
      </c>
    </row>
    <row r="14" spans="1:41" ht="14.25">
      <c r="A14" s="96" t="s">
        <v>786</v>
      </c>
      <c r="B14" s="75">
        <v>42374</v>
      </c>
      <c r="C14" s="75">
        <v>5029</v>
      </c>
      <c r="D14" s="75">
        <v>10057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10057</v>
      </c>
      <c r="K14" s="75">
        <v>3771</v>
      </c>
      <c r="L14" s="75">
        <v>11704</v>
      </c>
      <c r="M14" s="75">
        <v>12571</v>
      </c>
      <c r="N14" s="75">
        <v>0</v>
      </c>
      <c r="O14" s="75">
        <v>5029</v>
      </c>
      <c r="P14" s="75">
        <v>5029</v>
      </c>
      <c r="Q14" s="75">
        <v>18857</v>
      </c>
      <c r="R14" s="75">
        <v>0</v>
      </c>
      <c r="S14" s="75">
        <v>0</v>
      </c>
      <c r="T14" s="75">
        <v>0</v>
      </c>
      <c r="U14" s="75">
        <v>12571</v>
      </c>
      <c r="V14" s="75">
        <v>6286</v>
      </c>
      <c r="W14" s="75">
        <v>18857</v>
      </c>
      <c r="X14" s="75">
        <v>6286</v>
      </c>
      <c r="Y14" s="75">
        <v>24601</v>
      </c>
      <c r="Z14" s="75">
        <v>3771</v>
      </c>
    </row>
    <row r="15" spans="1:41" ht="14.25">
      <c r="A15" s="96" t="s">
        <v>787</v>
      </c>
      <c r="B15" s="75">
        <v>103304</v>
      </c>
      <c r="C15" s="75">
        <v>41322</v>
      </c>
      <c r="D15" s="75">
        <v>30991</v>
      </c>
      <c r="E15" s="75">
        <v>0</v>
      </c>
      <c r="F15" s="75">
        <v>41322</v>
      </c>
      <c r="G15" s="75">
        <v>41322</v>
      </c>
      <c r="H15" s="75">
        <v>0</v>
      </c>
      <c r="I15" s="75">
        <v>0</v>
      </c>
      <c r="J15" s="75">
        <v>30991</v>
      </c>
      <c r="K15" s="75">
        <v>41322</v>
      </c>
      <c r="L15" s="75">
        <v>62146</v>
      </c>
      <c r="M15" s="75">
        <v>0</v>
      </c>
      <c r="N15" s="75">
        <v>0</v>
      </c>
      <c r="O15" s="75">
        <v>10330</v>
      </c>
      <c r="P15" s="75">
        <v>20661</v>
      </c>
      <c r="Q15" s="75">
        <v>41322</v>
      </c>
      <c r="R15" s="75">
        <v>0</v>
      </c>
      <c r="S15" s="75">
        <v>0</v>
      </c>
      <c r="T15" s="75">
        <v>20661</v>
      </c>
      <c r="U15" s="75">
        <v>45850</v>
      </c>
      <c r="V15" s="75">
        <v>71198</v>
      </c>
      <c r="W15" s="75">
        <v>50856</v>
      </c>
      <c r="X15" s="75">
        <v>0</v>
      </c>
      <c r="Y15" s="75">
        <v>50856</v>
      </c>
      <c r="Z15" s="75">
        <v>8148</v>
      </c>
    </row>
    <row r="16" spans="1:41" ht="14.25">
      <c r="A16" s="96" t="s">
        <v>761</v>
      </c>
      <c r="B16" s="75">
        <v>816725</v>
      </c>
      <c r="C16" s="75">
        <v>142797</v>
      </c>
      <c r="D16" s="75">
        <v>122172</v>
      </c>
      <c r="E16" s="75">
        <v>0</v>
      </c>
      <c r="F16" s="75">
        <v>144410</v>
      </c>
      <c r="G16" s="75">
        <v>26885</v>
      </c>
      <c r="H16" s="75">
        <v>0</v>
      </c>
      <c r="I16" s="75">
        <v>0</v>
      </c>
      <c r="J16" s="75">
        <v>75616</v>
      </c>
      <c r="K16" s="75">
        <v>18276</v>
      </c>
      <c r="L16" s="75">
        <v>66105</v>
      </c>
      <c r="M16" s="75">
        <v>0</v>
      </c>
      <c r="N16" s="75">
        <v>8339</v>
      </c>
      <c r="O16" s="75">
        <v>13075</v>
      </c>
      <c r="P16" s="75">
        <v>133291</v>
      </c>
      <c r="Q16" s="75">
        <v>168215</v>
      </c>
      <c r="R16" s="75">
        <v>0</v>
      </c>
      <c r="S16" s="75">
        <v>0</v>
      </c>
      <c r="T16" s="75">
        <v>0</v>
      </c>
      <c r="U16" s="75">
        <v>114656</v>
      </c>
      <c r="V16" s="75">
        <v>294563</v>
      </c>
      <c r="W16" s="75">
        <v>324908</v>
      </c>
      <c r="X16" s="75">
        <v>9044</v>
      </c>
      <c r="Y16" s="75">
        <v>320604</v>
      </c>
      <c r="Z16" s="75">
        <v>4304</v>
      </c>
    </row>
    <row r="17" spans="1:26" ht="14.25">
      <c r="A17" s="96" t="s">
        <v>767</v>
      </c>
      <c r="B17" s="75">
        <v>37888</v>
      </c>
      <c r="C17" s="75">
        <v>12629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</row>
    <row r="18" spans="1:26" ht="14.25">
      <c r="A18" s="96" t="s">
        <v>772</v>
      </c>
      <c r="B18" s="75">
        <v>21390</v>
      </c>
      <c r="C18" s="75">
        <v>8556</v>
      </c>
      <c r="D18" s="75">
        <v>0</v>
      </c>
      <c r="E18" s="75">
        <v>0</v>
      </c>
      <c r="F18" s="75">
        <v>8556</v>
      </c>
      <c r="G18" s="75">
        <v>4278</v>
      </c>
      <c r="H18" s="75">
        <v>0</v>
      </c>
      <c r="I18" s="75">
        <v>0</v>
      </c>
      <c r="J18" s="75">
        <v>0</v>
      </c>
      <c r="K18" s="75">
        <v>8556</v>
      </c>
      <c r="L18" s="75">
        <v>8556</v>
      </c>
      <c r="M18" s="75">
        <v>0</v>
      </c>
      <c r="N18" s="75">
        <v>0</v>
      </c>
      <c r="O18" s="75">
        <v>2139</v>
      </c>
      <c r="P18" s="75">
        <v>4278</v>
      </c>
      <c r="Q18" s="75">
        <v>0</v>
      </c>
      <c r="R18" s="75">
        <v>0</v>
      </c>
      <c r="S18" s="75">
        <v>0</v>
      </c>
      <c r="T18" s="75">
        <v>2139</v>
      </c>
      <c r="U18" s="75">
        <v>6417</v>
      </c>
      <c r="V18" s="75">
        <v>42781</v>
      </c>
      <c r="W18" s="75">
        <v>32086</v>
      </c>
      <c r="X18" s="75">
        <v>0</v>
      </c>
      <c r="Y18" s="75">
        <v>32086</v>
      </c>
      <c r="Z18" s="75">
        <v>0</v>
      </c>
    </row>
    <row r="19" spans="1:26" ht="14.25">
      <c r="A19" s="96" t="s">
        <v>768</v>
      </c>
      <c r="B19" s="75">
        <v>1838688</v>
      </c>
      <c r="C19" s="75">
        <v>294190</v>
      </c>
      <c r="D19" s="75">
        <v>294190</v>
      </c>
      <c r="E19" s="75">
        <v>0</v>
      </c>
      <c r="F19" s="75">
        <v>735475</v>
      </c>
      <c r="G19" s="75">
        <v>441285</v>
      </c>
      <c r="H19" s="75">
        <v>0</v>
      </c>
      <c r="I19" s="75">
        <v>0</v>
      </c>
      <c r="J19" s="75">
        <v>588380</v>
      </c>
      <c r="K19" s="75">
        <v>441285</v>
      </c>
      <c r="L19" s="75">
        <v>441285</v>
      </c>
      <c r="M19" s="75">
        <v>0</v>
      </c>
      <c r="N19" s="75">
        <v>183869</v>
      </c>
      <c r="O19" s="75">
        <v>294190</v>
      </c>
      <c r="P19" s="75">
        <v>0</v>
      </c>
      <c r="Q19" s="75">
        <v>441285</v>
      </c>
      <c r="R19" s="75">
        <v>0</v>
      </c>
      <c r="S19" s="75">
        <v>0</v>
      </c>
      <c r="T19" s="75">
        <v>220643</v>
      </c>
      <c r="U19" s="75">
        <v>220643</v>
      </c>
      <c r="V19" s="75">
        <v>147095</v>
      </c>
      <c r="W19" s="75">
        <v>0</v>
      </c>
      <c r="X19" s="75">
        <v>220643</v>
      </c>
      <c r="Y19" s="75">
        <v>0</v>
      </c>
      <c r="Z19" s="75">
        <v>73548</v>
      </c>
    </row>
    <row r="20" spans="1:26" ht="14.25">
      <c r="A20" s="96" t="s">
        <v>773</v>
      </c>
      <c r="B20" s="75">
        <v>85062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25519</v>
      </c>
      <c r="N20" s="75">
        <v>0</v>
      </c>
      <c r="O20" s="75">
        <v>0</v>
      </c>
      <c r="P20" s="75">
        <v>0</v>
      </c>
      <c r="Q20" s="75">
        <v>17012</v>
      </c>
      <c r="R20" s="75">
        <v>0</v>
      </c>
      <c r="S20" s="75">
        <v>0</v>
      </c>
      <c r="T20" s="75">
        <v>17012</v>
      </c>
      <c r="U20" s="75">
        <v>51037</v>
      </c>
      <c r="V20" s="75">
        <v>34025</v>
      </c>
      <c r="W20" s="75">
        <v>25519</v>
      </c>
      <c r="X20" s="75">
        <v>0</v>
      </c>
      <c r="Y20" s="75">
        <v>25519</v>
      </c>
      <c r="Z20" s="75">
        <v>85062</v>
      </c>
    </row>
    <row r="21" spans="1:26" ht="14.25">
      <c r="A21" s="96" t="s">
        <v>770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</row>
    <row r="22" spans="1:26" ht="14.25">
      <c r="A22" s="96" t="s">
        <v>769</v>
      </c>
      <c r="B22" s="75">
        <v>2273417</v>
      </c>
      <c r="C22" s="75">
        <v>202082</v>
      </c>
      <c r="D22" s="75">
        <v>121249</v>
      </c>
      <c r="E22" s="75">
        <v>0</v>
      </c>
      <c r="F22" s="75">
        <v>404163</v>
      </c>
      <c r="G22" s="75">
        <v>0</v>
      </c>
      <c r="H22" s="75">
        <v>0</v>
      </c>
      <c r="I22" s="75">
        <v>0</v>
      </c>
      <c r="J22" s="75">
        <v>404163</v>
      </c>
      <c r="K22" s="75">
        <v>121249</v>
      </c>
      <c r="L22" s="75">
        <v>0</v>
      </c>
      <c r="M22" s="75">
        <v>0</v>
      </c>
      <c r="N22" s="75">
        <v>202082</v>
      </c>
      <c r="O22" s="75">
        <v>0</v>
      </c>
      <c r="P22" s="75">
        <v>0</v>
      </c>
      <c r="Q22" s="75">
        <v>303122</v>
      </c>
      <c r="R22" s="75">
        <v>0</v>
      </c>
      <c r="S22" s="75">
        <v>0</v>
      </c>
      <c r="T22" s="75">
        <v>202082</v>
      </c>
      <c r="U22" s="75">
        <v>151561</v>
      </c>
      <c r="V22" s="75">
        <v>202082</v>
      </c>
      <c r="W22" s="75">
        <v>151561</v>
      </c>
      <c r="X22" s="75">
        <v>0</v>
      </c>
      <c r="Y22" s="75">
        <v>0</v>
      </c>
      <c r="Z22" s="75">
        <v>303122</v>
      </c>
    </row>
    <row r="23" spans="1:26" ht="14.25">
      <c r="A23" s="96" t="s">
        <v>771</v>
      </c>
      <c r="B23" s="75">
        <v>586822</v>
      </c>
      <c r="C23" s="75">
        <v>46946</v>
      </c>
      <c r="D23" s="75">
        <v>46946</v>
      </c>
      <c r="E23" s="75">
        <v>0</v>
      </c>
      <c r="F23" s="75">
        <v>46946</v>
      </c>
      <c r="G23" s="75">
        <v>18603</v>
      </c>
      <c r="H23" s="75">
        <v>0</v>
      </c>
      <c r="I23" s="75">
        <v>0</v>
      </c>
      <c r="J23" s="75">
        <v>46946</v>
      </c>
      <c r="K23" s="75">
        <v>46946</v>
      </c>
      <c r="L23" s="75">
        <v>46946</v>
      </c>
      <c r="M23" s="75">
        <v>129539</v>
      </c>
      <c r="N23" s="75">
        <v>0</v>
      </c>
      <c r="O23" s="75">
        <v>23472</v>
      </c>
      <c r="P23" s="75">
        <v>23472</v>
      </c>
      <c r="Q23" s="75">
        <v>342814</v>
      </c>
      <c r="R23" s="75">
        <v>0</v>
      </c>
      <c r="S23" s="75">
        <v>0</v>
      </c>
      <c r="T23" s="75">
        <v>0</v>
      </c>
      <c r="U23" s="75">
        <v>83931</v>
      </c>
      <c r="V23" s="75">
        <v>117364</v>
      </c>
      <c r="W23" s="75">
        <v>199300</v>
      </c>
      <c r="X23" s="75">
        <v>139521</v>
      </c>
      <c r="Y23" s="75">
        <v>199300</v>
      </c>
      <c r="Z23" s="75">
        <v>70857</v>
      </c>
    </row>
    <row r="24" spans="1:26" ht="14.25">
      <c r="A24" s="96" t="s">
        <v>760</v>
      </c>
      <c r="B24" s="75">
        <v>0</v>
      </c>
      <c r="C24" s="75">
        <v>0</v>
      </c>
      <c r="D24" s="75">
        <v>0</v>
      </c>
      <c r="E24" s="75">
        <v>0</v>
      </c>
      <c r="F24" s="75">
        <v>26476</v>
      </c>
      <c r="G24" s="75">
        <v>0</v>
      </c>
      <c r="H24" s="75">
        <v>0</v>
      </c>
      <c r="I24" s="75">
        <v>0</v>
      </c>
      <c r="J24" s="75">
        <v>30195</v>
      </c>
      <c r="K24" s="75">
        <v>20130</v>
      </c>
      <c r="L24" s="75">
        <v>55431</v>
      </c>
      <c r="M24" s="75">
        <v>44126</v>
      </c>
      <c r="N24" s="75">
        <v>0</v>
      </c>
      <c r="O24" s="75">
        <v>30195</v>
      </c>
      <c r="P24" s="75">
        <v>30195</v>
      </c>
      <c r="Q24" s="75">
        <v>0</v>
      </c>
      <c r="R24" s="75">
        <v>0</v>
      </c>
      <c r="S24" s="75">
        <v>0</v>
      </c>
      <c r="T24" s="75">
        <v>201298</v>
      </c>
      <c r="U24" s="75">
        <v>20130</v>
      </c>
      <c r="V24" s="75">
        <v>100649</v>
      </c>
      <c r="W24" s="75">
        <v>251623</v>
      </c>
      <c r="X24" s="75">
        <v>0</v>
      </c>
      <c r="Y24" s="75">
        <v>251623</v>
      </c>
      <c r="Z24" s="75">
        <v>20130</v>
      </c>
    </row>
    <row r="25" spans="1:26" ht="14.25">
      <c r="A25" s="96" t="s">
        <v>753</v>
      </c>
      <c r="B25" s="75">
        <v>293472</v>
      </c>
      <c r="C25" s="75">
        <v>19565</v>
      </c>
      <c r="D25" s="75">
        <v>0</v>
      </c>
      <c r="E25" s="75">
        <v>0</v>
      </c>
      <c r="F25" s="75">
        <v>62066</v>
      </c>
      <c r="G25" s="75">
        <v>0</v>
      </c>
      <c r="H25" s="75">
        <v>0</v>
      </c>
      <c r="I25" s="75">
        <v>0</v>
      </c>
      <c r="J25" s="75">
        <v>62066</v>
      </c>
      <c r="K25" s="75">
        <v>62066</v>
      </c>
      <c r="L25" s="75">
        <v>62066</v>
      </c>
      <c r="M25" s="75">
        <v>0</v>
      </c>
      <c r="N25" s="75">
        <v>0</v>
      </c>
      <c r="O25" s="75">
        <v>14167</v>
      </c>
      <c r="P25" s="75">
        <v>19565</v>
      </c>
      <c r="Q25" s="75">
        <v>0</v>
      </c>
      <c r="R25" s="75">
        <v>0</v>
      </c>
      <c r="S25" s="75">
        <v>0</v>
      </c>
      <c r="T25" s="75">
        <v>32608</v>
      </c>
      <c r="U25" s="75">
        <v>19565</v>
      </c>
      <c r="V25" s="75">
        <v>19565</v>
      </c>
      <c r="W25" s="75">
        <v>28334</v>
      </c>
      <c r="X25" s="75">
        <v>13043</v>
      </c>
      <c r="Y25" s="75">
        <v>28334</v>
      </c>
      <c r="Z25" s="75">
        <v>0</v>
      </c>
    </row>
    <row r="26" spans="1:26" ht="14.25">
      <c r="A26" s="96" t="s">
        <v>756</v>
      </c>
      <c r="B26" s="75">
        <v>216803</v>
      </c>
      <c r="C26" s="75">
        <v>19271</v>
      </c>
      <c r="D26" s="75">
        <v>19271</v>
      </c>
      <c r="E26" s="75">
        <v>0</v>
      </c>
      <c r="F26" s="75">
        <v>19271</v>
      </c>
      <c r="G26" s="75">
        <v>19271</v>
      </c>
      <c r="H26" s="75">
        <v>0</v>
      </c>
      <c r="I26" s="75">
        <v>0</v>
      </c>
      <c r="J26" s="75">
        <v>19271</v>
      </c>
      <c r="K26" s="75">
        <v>19271</v>
      </c>
      <c r="L26" s="75">
        <v>19271</v>
      </c>
      <c r="M26" s="75">
        <v>48179</v>
      </c>
      <c r="N26" s="75">
        <v>0</v>
      </c>
      <c r="O26" s="75">
        <v>4818</v>
      </c>
      <c r="P26" s="75">
        <v>19271</v>
      </c>
      <c r="Q26" s="75">
        <v>72268</v>
      </c>
      <c r="R26" s="75">
        <v>0</v>
      </c>
      <c r="S26" s="75">
        <v>0</v>
      </c>
      <c r="T26" s="75">
        <v>72268</v>
      </c>
      <c r="U26" s="75">
        <v>72268</v>
      </c>
      <c r="V26" s="75">
        <v>48179</v>
      </c>
      <c r="W26" s="75">
        <v>72268</v>
      </c>
      <c r="X26" s="75">
        <v>14454</v>
      </c>
      <c r="Y26" s="75">
        <v>72268</v>
      </c>
      <c r="Z26" s="75">
        <v>28907</v>
      </c>
    </row>
    <row r="27" spans="1:26" ht="14.25">
      <c r="A27" s="96" t="s">
        <v>752</v>
      </c>
      <c r="B27" s="75">
        <v>302036</v>
      </c>
      <c r="C27" s="75">
        <v>30657</v>
      </c>
      <c r="D27" s="75">
        <v>37345</v>
      </c>
      <c r="E27" s="75">
        <v>0</v>
      </c>
      <c r="F27" s="75">
        <v>107421</v>
      </c>
      <c r="G27" s="75">
        <v>0</v>
      </c>
      <c r="H27" s="75">
        <v>0</v>
      </c>
      <c r="I27" s="75">
        <v>0</v>
      </c>
      <c r="J27" s="75">
        <v>66545</v>
      </c>
      <c r="K27" s="75">
        <v>68885</v>
      </c>
      <c r="L27" s="75">
        <v>51080</v>
      </c>
      <c r="M27" s="75">
        <v>29200</v>
      </c>
      <c r="N27" s="75">
        <v>0</v>
      </c>
      <c r="O27" s="75">
        <v>29200</v>
      </c>
      <c r="P27" s="75">
        <v>36499</v>
      </c>
      <c r="Q27" s="75">
        <v>72999</v>
      </c>
      <c r="R27" s="75">
        <v>0</v>
      </c>
      <c r="S27" s="75">
        <v>0</v>
      </c>
      <c r="T27" s="75">
        <v>116799</v>
      </c>
      <c r="U27" s="75">
        <v>68310</v>
      </c>
      <c r="V27" s="75">
        <v>81740</v>
      </c>
      <c r="W27" s="75">
        <v>79565</v>
      </c>
      <c r="X27" s="75">
        <v>53864</v>
      </c>
      <c r="Y27" s="75">
        <v>79565</v>
      </c>
      <c r="Z27" s="75">
        <v>87599</v>
      </c>
    </row>
    <row r="28" spans="1:26" ht="14.25">
      <c r="A28" s="96" t="s">
        <v>749</v>
      </c>
      <c r="B28" s="75">
        <v>0</v>
      </c>
      <c r="C28" s="75">
        <v>5268</v>
      </c>
      <c r="D28" s="75">
        <v>5268</v>
      </c>
      <c r="E28" s="75">
        <v>0</v>
      </c>
      <c r="F28" s="75">
        <v>5268</v>
      </c>
      <c r="G28" s="75">
        <v>5268</v>
      </c>
      <c r="H28" s="75">
        <v>0</v>
      </c>
      <c r="I28" s="75">
        <v>0</v>
      </c>
      <c r="J28" s="75">
        <v>5268</v>
      </c>
      <c r="K28" s="75">
        <v>5268</v>
      </c>
      <c r="L28" s="75">
        <v>3512</v>
      </c>
      <c r="M28" s="75">
        <v>8780</v>
      </c>
      <c r="N28" s="75">
        <v>0</v>
      </c>
      <c r="O28" s="75">
        <v>5268</v>
      </c>
      <c r="P28" s="75">
        <v>5268</v>
      </c>
      <c r="Q28" s="75">
        <v>0</v>
      </c>
      <c r="R28" s="75">
        <v>0</v>
      </c>
      <c r="S28" s="75">
        <v>0</v>
      </c>
      <c r="T28" s="75">
        <v>0</v>
      </c>
      <c r="U28" s="75">
        <v>8780</v>
      </c>
      <c r="V28" s="75">
        <v>12292</v>
      </c>
      <c r="W28" s="75">
        <v>7024</v>
      </c>
      <c r="X28" s="75">
        <v>5268</v>
      </c>
      <c r="Y28" s="75">
        <v>7024</v>
      </c>
      <c r="Z28" s="75">
        <v>5268</v>
      </c>
    </row>
    <row r="29" spans="1:26" ht="14.25">
      <c r="A29" s="96" t="s">
        <v>748</v>
      </c>
      <c r="B29" s="75">
        <v>395919</v>
      </c>
      <c r="C29" s="75">
        <v>26395</v>
      </c>
      <c r="D29" s="75">
        <v>26395</v>
      </c>
      <c r="E29" s="75">
        <v>0</v>
      </c>
      <c r="F29" s="75">
        <v>26395</v>
      </c>
      <c r="G29" s="75">
        <v>0</v>
      </c>
      <c r="H29" s="75">
        <v>0</v>
      </c>
      <c r="I29" s="75">
        <v>0</v>
      </c>
      <c r="J29" s="75">
        <v>26395</v>
      </c>
      <c r="K29" s="75">
        <v>26395</v>
      </c>
      <c r="L29" s="75">
        <v>26395</v>
      </c>
      <c r="M29" s="75">
        <v>0</v>
      </c>
      <c r="N29" s="75">
        <v>0</v>
      </c>
      <c r="O29" s="75">
        <v>0</v>
      </c>
      <c r="P29" s="75">
        <v>26395</v>
      </c>
      <c r="Q29" s="75">
        <v>0</v>
      </c>
      <c r="R29" s="75">
        <v>0</v>
      </c>
      <c r="S29" s="75">
        <v>0</v>
      </c>
      <c r="T29" s="75">
        <v>0</v>
      </c>
      <c r="U29" s="75">
        <v>17596</v>
      </c>
      <c r="V29" s="75">
        <v>43991</v>
      </c>
      <c r="W29" s="75">
        <v>52789</v>
      </c>
      <c r="X29" s="75">
        <v>26395</v>
      </c>
      <c r="Y29" s="75">
        <v>52789</v>
      </c>
      <c r="Z29" s="75">
        <v>0</v>
      </c>
    </row>
    <row r="30" spans="1:26" ht="14.25">
      <c r="A30" s="96" t="s">
        <v>750</v>
      </c>
      <c r="B30" s="75">
        <v>0</v>
      </c>
      <c r="C30" s="75">
        <v>7193</v>
      </c>
      <c r="D30" s="75">
        <v>0</v>
      </c>
      <c r="E30" s="75">
        <v>0</v>
      </c>
      <c r="F30" s="75">
        <v>7193</v>
      </c>
      <c r="G30" s="75">
        <v>0</v>
      </c>
      <c r="H30" s="75">
        <v>0</v>
      </c>
      <c r="I30" s="75">
        <v>0</v>
      </c>
      <c r="J30" s="75">
        <v>7193</v>
      </c>
      <c r="K30" s="75">
        <v>7193</v>
      </c>
      <c r="L30" s="75">
        <v>7193</v>
      </c>
      <c r="M30" s="75">
        <v>0</v>
      </c>
      <c r="N30" s="75">
        <v>0</v>
      </c>
      <c r="O30" s="75">
        <v>0</v>
      </c>
      <c r="P30" s="75">
        <v>7193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</row>
    <row r="31" spans="1:26" ht="14.25">
      <c r="A31" s="96" t="s">
        <v>751</v>
      </c>
      <c r="B31" s="75">
        <v>62996</v>
      </c>
      <c r="C31" s="75">
        <v>4200</v>
      </c>
      <c r="D31" s="75">
        <v>4200</v>
      </c>
      <c r="E31" s="75">
        <v>0</v>
      </c>
      <c r="F31" s="75">
        <v>4200</v>
      </c>
      <c r="G31" s="75">
        <v>0</v>
      </c>
      <c r="H31" s="75">
        <v>0</v>
      </c>
      <c r="I31" s="75">
        <v>0</v>
      </c>
      <c r="J31" s="75">
        <v>4200</v>
      </c>
      <c r="K31" s="75">
        <v>4200</v>
      </c>
      <c r="L31" s="75">
        <v>2800</v>
      </c>
      <c r="M31" s="75">
        <v>0</v>
      </c>
      <c r="N31" s="75">
        <v>0</v>
      </c>
      <c r="O31" s="75">
        <v>0</v>
      </c>
      <c r="P31" s="75">
        <v>4200</v>
      </c>
      <c r="Q31" s="75">
        <v>0</v>
      </c>
      <c r="R31" s="75">
        <v>0</v>
      </c>
      <c r="S31" s="75">
        <v>0</v>
      </c>
      <c r="T31" s="75">
        <v>4200</v>
      </c>
      <c r="U31" s="75">
        <v>0</v>
      </c>
      <c r="V31" s="75">
        <v>8399</v>
      </c>
      <c r="W31" s="75">
        <v>7000</v>
      </c>
      <c r="X31" s="75">
        <v>2800</v>
      </c>
      <c r="Y31" s="75">
        <v>7000</v>
      </c>
      <c r="Z31" s="75">
        <v>0</v>
      </c>
    </row>
    <row r="32" spans="1:26" ht="14.25">
      <c r="A32" s="96" t="s">
        <v>754</v>
      </c>
      <c r="B32" s="75">
        <v>0</v>
      </c>
      <c r="C32" s="75">
        <v>7962</v>
      </c>
      <c r="D32" s="75">
        <v>0</v>
      </c>
      <c r="E32" s="75">
        <v>0</v>
      </c>
      <c r="F32" s="75">
        <v>11944</v>
      </c>
      <c r="G32" s="75">
        <v>0</v>
      </c>
      <c r="H32" s="75">
        <v>0</v>
      </c>
      <c r="I32" s="75">
        <v>0</v>
      </c>
      <c r="J32" s="75">
        <v>11944</v>
      </c>
      <c r="K32" s="75">
        <v>11944</v>
      </c>
      <c r="L32" s="75">
        <v>11944</v>
      </c>
      <c r="M32" s="75">
        <v>0</v>
      </c>
      <c r="N32" s="75">
        <v>0</v>
      </c>
      <c r="O32" s="75">
        <v>11944</v>
      </c>
      <c r="P32" s="75">
        <v>11944</v>
      </c>
      <c r="Q32" s="75">
        <v>0</v>
      </c>
      <c r="R32" s="75">
        <v>0</v>
      </c>
      <c r="S32" s="75">
        <v>0</v>
      </c>
      <c r="T32" s="75">
        <v>0</v>
      </c>
      <c r="U32" s="75">
        <v>7962</v>
      </c>
      <c r="V32" s="75">
        <v>19906</v>
      </c>
      <c r="W32" s="75">
        <v>0</v>
      </c>
      <c r="X32" s="75">
        <v>11944</v>
      </c>
      <c r="Y32" s="75">
        <v>0</v>
      </c>
      <c r="Z32" s="75">
        <v>0</v>
      </c>
    </row>
    <row r="33" spans="1:26" ht="14.25">
      <c r="A33" s="96" t="s">
        <v>755</v>
      </c>
      <c r="B33" s="75">
        <v>178645</v>
      </c>
      <c r="C33" s="75">
        <v>19849</v>
      </c>
      <c r="D33" s="75">
        <v>0</v>
      </c>
      <c r="E33" s="75">
        <v>0</v>
      </c>
      <c r="F33" s="75">
        <v>19849</v>
      </c>
      <c r="G33" s="75">
        <v>0</v>
      </c>
      <c r="H33" s="75">
        <v>0</v>
      </c>
      <c r="I33" s="75">
        <v>0</v>
      </c>
      <c r="J33" s="75">
        <v>19849</v>
      </c>
      <c r="K33" s="75">
        <v>19849</v>
      </c>
      <c r="L33" s="75">
        <v>19849</v>
      </c>
      <c r="M33" s="75">
        <v>0</v>
      </c>
      <c r="N33" s="75">
        <v>0</v>
      </c>
      <c r="O33" s="75">
        <v>0</v>
      </c>
      <c r="P33" s="75">
        <v>0</v>
      </c>
      <c r="Q33" s="75">
        <v>19849</v>
      </c>
      <c r="R33" s="75">
        <v>0</v>
      </c>
      <c r="S33" s="75">
        <v>0</v>
      </c>
      <c r="T33" s="75">
        <v>0</v>
      </c>
      <c r="U33" s="75">
        <v>0</v>
      </c>
      <c r="V33" s="75">
        <v>15880</v>
      </c>
      <c r="W33" s="75">
        <v>0</v>
      </c>
      <c r="X33" s="75">
        <v>0</v>
      </c>
      <c r="Y33" s="75">
        <v>0</v>
      </c>
      <c r="Z33" s="75">
        <v>0</v>
      </c>
    </row>
    <row r="34" spans="1:26" ht="14.25">
      <c r="A34" s="96" t="s">
        <v>759</v>
      </c>
      <c r="B34" s="75">
        <v>258752</v>
      </c>
      <c r="C34" s="75">
        <v>15733</v>
      </c>
      <c r="D34" s="75">
        <v>29723</v>
      </c>
      <c r="E34" s="75">
        <v>0</v>
      </c>
      <c r="F34" s="75">
        <v>29723</v>
      </c>
      <c r="G34" s="75">
        <v>0</v>
      </c>
      <c r="H34" s="75">
        <v>0</v>
      </c>
      <c r="I34" s="75">
        <v>0</v>
      </c>
      <c r="J34" s="75">
        <v>29723</v>
      </c>
      <c r="K34" s="75">
        <v>29723</v>
      </c>
      <c r="L34" s="75">
        <v>31475</v>
      </c>
      <c r="M34" s="75">
        <v>24479</v>
      </c>
      <c r="N34" s="75">
        <v>0</v>
      </c>
      <c r="O34" s="75">
        <v>29723</v>
      </c>
      <c r="P34" s="75">
        <v>29723</v>
      </c>
      <c r="Q34" s="75">
        <v>174880</v>
      </c>
      <c r="R34" s="75">
        <v>0</v>
      </c>
      <c r="S34" s="75">
        <v>0</v>
      </c>
      <c r="T34" s="75">
        <v>153863</v>
      </c>
      <c r="U34" s="75">
        <v>101419</v>
      </c>
      <c r="V34" s="75">
        <v>52453</v>
      </c>
      <c r="W34" s="75">
        <v>66443</v>
      </c>
      <c r="X34" s="75">
        <v>36719</v>
      </c>
      <c r="Y34" s="75">
        <v>66443</v>
      </c>
      <c r="Z34" s="75">
        <v>10489</v>
      </c>
    </row>
    <row r="35" spans="1:26" ht="14.25">
      <c r="A35" s="96" t="s">
        <v>757</v>
      </c>
      <c r="B35" s="75">
        <v>1558324</v>
      </c>
      <c r="C35" s="75">
        <v>182206</v>
      </c>
      <c r="D35" s="75">
        <v>0</v>
      </c>
      <c r="E35" s="75">
        <v>0</v>
      </c>
      <c r="F35" s="75">
        <v>182206</v>
      </c>
      <c r="G35" s="75">
        <v>0</v>
      </c>
      <c r="H35" s="75">
        <v>0</v>
      </c>
      <c r="I35" s="75">
        <v>0</v>
      </c>
      <c r="J35" s="75">
        <v>134259</v>
      </c>
      <c r="K35" s="75">
        <v>182206</v>
      </c>
      <c r="L35" s="75">
        <v>166224</v>
      </c>
      <c r="M35" s="75">
        <v>207770</v>
      </c>
      <c r="N35" s="75">
        <v>0</v>
      </c>
      <c r="O35" s="75">
        <v>15982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98294</v>
      </c>
      <c r="V35" s="75">
        <v>113477</v>
      </c>
      <c r="W35" s="75">
        <v>63929</v>
      </c>
      <c r="X35" s="75">
        <v>0</v>
      </c>
      <c r="Y35" s="75">
        <v>63929</v>
      </c>
      <c r="Z35" s="75">
        <v>0</v>
      </c>
    </row>
    <row r="36" spans="1:26" ht="14.25">
      <c r="A36" s="96" t="s">
        <v>758</v>
      </c>
      <c r="B36" s="75">
        <v>1942224</v>
      </c>
      <c r="C36" s="75">
        <v>191513</v>
      </c>
      <c r="D36" s="75">
        <v>32566</v>
      </c>
      <c r="E36" s="75">
        <v>0</v>
      </c>
      <c r="F36" s="75">
        <v>90875</v>
      </c>
      <c r="G36" s="75">
        <v>0</v>
      </c>
      <c r="H36" s="75">
        <v>0</v>
      </c>
      <c r="I36" s="75">
        <v>0</v>
      </c>
      <c r="J36" s="75">
        <v>90875</v>
      </c>
      <c r="K36" s="75">
        <v>90875</v>
      </c>
      <c r="L36" s="75">
        <v>97462</v>
      </c>
      <c r="M36" s="75">
        <v>437315</v>
      </c>
      <c r="N36" s="75">
        <v>0</v>
      </c>
      <c r="O36" s="75">
        <v>42205</v>
      </c>
      <c r="P36" s="75">
        <v>32566</v>
      </c>
      <c r="Q36" s="75">
        <v>344978</v>
      </c>
      <c r="R36" s="75">
        <v>0</v>
      </c>
      <c r="S36" s="75">
        <v>0</v>
      </c>
      <c r="T36" s="75">
        <v>26351</v>
      </c>
      <c r="U36" s="75">
        <v>179194</v>
      </c>
      <c r="V36" s="75">
        <v>233967</v>
      </c>
      <c r="W36" s="75">
        <v>173104</v>
      </c>
      <c r="X36" s="75">
        <v>39153</v>
      </c>
      <c r="Y36" s="75">
        <v>173104</v>
      </c>
      <c r="Z36" s="75">
        <v>42081</v>
      </c>
    </row>
    <row r="37" spans="1:26" ht="14.25">
      <c r="A37" s="96" t="s">
        <v>766</v>
      </c>
      <c r="B37" s="75">
        <v>421518</v>
      </c>
      <c r="C37" s="75">
        <v>191696</v>
      </c>
      <c r="D37" s="75">
        <v>198670</v>
      </c>
      <c r="E37" s="75">
        <v>0</v>
      </c>
      <c r="F37" s="75">
        <v>69191</v>
      </c>
      <c r="G37" s="75">
        <v>7796</v>
      </c>
      <c r="H37" s="75">
        <v>0</v>
      </c>
      <c r="I37" s="75">
        <v>0</v>
      </c>
      <c r="J37" s="75">
        <v>198670</v>
      </c>
      <c r="K37" s="75">
        <v>42408</v>
      </c>
      <c r="L37" s="75">
        <v>69191</v>
      </c>
      <c r="M37" s="75">
        <v>4259</v>
      </c>
      <c r="N37" s="75">
        <v>0</v>
      </c>
      <c r="O37" s="75">
        <v>80376</v>
      </c>
      <c r="P37" s="75">
        <v>27178</v>
      </c>
      <c r="Q37" s="75">
        <v>7796</v>
      </c>
      <c r="R37" s="75">
        <v>0</v>
      </c>
      <c r="S37" s="75">
        <v>0</v>
      </c>
      <c r="T37" s="75">
        <v>108171</v>
      </c>
      <c r="U37" s="75">
        <v>65628</v>
      </c>
      <c r="V37" s="75">
        <v>197693</v>
      </c>
      <c r="W37" s="75">
        <v>420083</v>
      </c>
      <c r="X37" s="75">
        <v>25230</v>
      </c>
      <c r="Y37" s="75">
        <v>197921</v>
      </c>
      <c r="Z37" s="75">
        <v>41658</v>
      </c>
    </row>
    <row r="38" spans="1:26" ht="14.25">
      <c r="A38" s="96" t="s">
        <v>784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</row>
    <row r="39" spans="1:26" ht="14.25">
      <c r="A39" s="96" t="s">
        <v>780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8328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12492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</row>
    <row r="40" spans="1:26" ht="14.25">
      <c r="A40" s="96" t="s">
        <v>775</v>
      </c>
      <c r="B40" s="75">
        <v>0</v>
      </c>
      <c r="C40" s="75">
        <v>0</v>
      </c>
      <c r="D40" s="75">
        <v>0</v>
      </c>
      <c r="E40" s="75">
        <v>0</v>
      </c>
      <c r="F40" s="75">
        <v>123450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</row>
    <row r="41" spans="1:26" ht="14.25">
      <c r="A41" s="96" t="s">
        <v>782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</row>
    <row r="42" spans="1:26" ht="14.25">
      <c r="A42" s="96" t="s">
        <v>783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</row>
    <row r="43" spans="1:26" ht="14.25">
      <c r="A43" s="96" t="s">
        <v>763</v>
      </c>
      <c r="B43" s="75">
        <v>37958</v>
      </c>
      <c r="C43" s="75">
        <v>15183</v>
      </c>
      <c r="D43" s="75">
        <v>0</v>
      </c>
      <c r="E43" s="75">
        <v>0</v>
      </c>
      <c r="F43" s="75">
        <v>15183</v>
      </c>
      <c r="G43" s="75">
        <v>0</v>
      </c>
      <c r="H43" s="75">
        <v>0</v>
      </c>
      <c r="I43" s="75">
        <v>0</v>
      </c>
      <c r="J43" s="75">
        <v>7592</v>
      </c>
      <c r="K43" s="75">
        <v>15183</v>
      </c>
      <c r="L43" s="75">
        <v>0</v>
      </c>
      <c r="M43" s="75">
        <v>3796</v>
      </c>
      <c r="N43" s="75">
        <v>0</v>
      </c>
      <c r="O43" s="75">
        <v>3796</v>
      </c>
      <c r="P43" s="75">
        <v>7592</v>
      </c>
      <c r="Q43" s="75">
        <v>13538</v>
      </c>
      <c r="R43" s="75">
        <v>0</v>
      </c>
      <c r="S43" s="75">
        <v>0</v>
      </c>
      <c r="T43" s="75">
        <v>0</v>
      </c>
      <c r="U43" s="75">
        <v>24302</v>
      </c>
      <c r="V43" s="75">
        <v>40549</v>
      </c>
      <c r="W43" s="75">
        <v>33791</v>
      </c>
      <c r="X43" s="75">
        <v>3796</v>
      </c>
      <c r="Y43" s="75">
        <v>33791</v>
      </c>
      <c r="Z43" s="75">
        <v>3796</v>
      </c>
    </row>
    <row r="44" spans="1:26" ht="14.25">
      <c r="A44" s="96" t="s">
        <v>765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10928</v>
      </c>
      <c r="N44" s="75">
        <v>0</v>
      </c>
      <c r="O44" s="75">
        <v>0</v>
      </c>
      <c r="P44" s="75">
        <v>0</v>
      </c>
      <c r="Q44" s="75">
        <v>13484</v>
      </c>
      <c r="R44" s="75">
        <v>0</v>
      </c>
      <c r="S44" s="75">
        <v>0</v>
      </c>
      <c r="T44" s="75">
        <v>0</v>
      </c>
      <c r="U44" s="75">
        <v>0</v>
      </c>
      <c r="V44" s="75">
        <v>18947</v>
      </c>
      <c r="W44" s="75">
        <v>38036</v>
      </c>
      <c r="X44" s="75">
        <v>0</v>
      </c>
      <c r="Y44" s="75">
        <v>38036</v>
      </c>
      <c r="Z44" s="75">
        <v>0</v>
      </c>
    </row>
    <row r="45" spans="1:26" ht="14.25">
      <c r="A45" s="96" t="s">
        <v>762</v>
      </c>
      <c r="B45" s="75">
        <v>25418</v>
      </c>
      <c r="C45" s="75">
        <v>6124</v>
      </c>
      <c r="D45" s="75">
        <v>9429</v>
      </c>
      <c r="E45" s="75">
        <v>0</v>
      </c>
      <c r="F45" s="75">
        <v>9429</v>
      </c>
      <c r="G45" s="75">
        <v>3013</v>
      </c>
      <c r="H45" s="75">
        <v>0</v>
      </c>
      <c r="I45" s="75">
        <v>0</v>
      </c>
      <c r="J45" s="75">
        <v>9429</v>
      </c>
      <c r="K45" s="75">
        <v>5763</v>
      </c>
      <c r="L45" s="75">
        <v>3380</v>
      </c>
      <c r="M45" s="75">
        <v>6027</v>
      </c>
      <c r="N45" s="75">
        <v>0</v>
      </c>
      <c r="O45" s="75">
        <v>4151</v>
      </c>
      <c r="P45" s="75">
        <v>5161</v>
      </c>
      <c r="Q45" s="75">
        <v>4821</v>
      </c>
      <c r="R45" s="75">
        <v>0</v>
      </c>
      <c r="S45" s="75">
        <v>0</v>
      </c>
      <c r="T45" s="75">
        <v>3616</v>
      </c>
      <c r="U45" s="75">
        <v>10670</v>
      </c>
      <c r="V45" s="75">
        <v>3784</v>
      </c>
      <c r="W45" s="75">
        <v>2021</v>
      </c>
      <c r="X45" s="75">
        <v>7919</v>
      </c>
      <c r="Y45" s="75">
        <v>4547</v>
      </c>
      <c r="Z45" s="75">
        <v>1645</v>
      </c>
    </row>
    <row r="46" spans="1:26" ht="14.25">
      <c r="A46" s="96" t="s">
        <v>764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75">
        <v>0</v>
      </c>
      <c r="I46" s="75">
        <v>0</v>
      </c>
      <c r="J46" s="75">
        <v>0</v>
      </c>
      <c r="K46" s="75">
        <v>0</v>
      </c>
      <c r="L46" s="75">
        <v>30988</v>
      </c>
      <c r="M46" s="75">
        <v>36218</v>
      </c>
      <c r="N46" s="75">
        <v>0</v>
      </c>
      <c r="O46" s="75">
        <v>0</v>
      </c>
      <c r="P46" s="75">
        <v>0</v>
      </c>
      <c r="Q46" s="75">
        <v>14526</v>
      </c>
      <c r="R46" s="75">
        <v>0</v>
      </c>
      <c r="S46" s="75">
        <v>0</v>
      </c>
      <c r="T46" s="75">
        <v>43577</v>
      </c>
      <c r="U46" s="75">
        <v>44546</v>
      </c>
      <c r="V46" s="75">
        <v>21692</v>
      </c>
      <c r="W46" s="75">
        <v>20724</v>
      </c>
      <c r="X46" s="75">
        <v>0</v>
      </c>
      <c r="Y46" s="75">
        <v>20724</v>
      </c>
      <c r="Z46" s="75">
        <v>0</v>
      </c>
    </row>
    <row r="47" spans="1:26" ht="14.25">
      <c r="A47" s="96" t="s">
        <v>781</v>
      </c>
      <c r="B47" s="75">
        <v>1099292</v>
      </c>
      <c r="C47" s="75">
        <v>294344</v>
      </c>
      <c r="D47" s="75">
        <v>232197</v>
      </c>
      <c r="E47" s="75">
        <v>77780</v>
      </c>
      <c r="F47" s="75">
        <v>236565</v>
      </c>
      <c r="G47" s="75">
        <v>116621</v>
      </c>
      <c r="H47" s="75">
        <v>116621</v>
      </c>
      <c r="I47" s="75">
        <v>116621</v>
      </c>
      <c r="J47" s="75">
        <v>119392</v>
      </c>
      <c r="K47" s="75">
        <v>188026</v>
      </c>
      <c r="L47" s="75">
        <v>119392</v>
      </c>
      <c r="M47" s="75">
        <v>79275</v>
      </c>
      <c r="N47" s="75">
        <v>70587</v>
      </c>
      <c r="O47" s="75">
        <v>72523</v>
      </c>
      <c r="P47" s="75">
        <v>49924</v>
      </c>
      <c r="Q47" s="75">
        <v>69752</v>
      </c>
      <c r="R47" s="75">
        <v>70587</v>
      </c>
      <c r="S47" s="75">
        <v>96382</v>
      </c>
      <c r="T47" s="75">
        <v>47153</v>
      </c>
      <c r="U47" s="75">
        <v>76129</v>
      </c>
      <c r="V47" s="75">
        <v>50349</v>
      </c>
      <c r="W47" s="75">
        <v>93919</v>
      </c>
      <c r="X47" s="75">
        <v>70587</v>
      </c>
      <c r="Y47" s="75">
        <v>57277</v>
      </c>
      <c r="Z47" s="75">
        <v>93186</v>
      </c>
    </row>
    <row r="48" spans="1:26" ht="14.25">
      <c r="A48" s="96" t="s">
        <v>785</v>
      </c>
      <c r="B48" s="75">
        <v>1853519</v>
      </c>
      <c r="C48" s="75">
        <v>404157</v>
      </c>
      <c r="D48" s="75">
        <v>221781</v>
      </c>
      <c r="E48" s="75">
        <v>125607</v>
      </c>
      <c r="F48" s="75">
        <v>209733</v>
      </c>
      <c r="G48" s="75">
        <v>186437</v>
      </c>
      <c r="H48" s="75">
        <v>186437</v>
      </c>
      <c r="I48" s="75">
        <v>288137</v>
      </c>
      <c r="J48" s="75">
        <v>186437</v>
      </c>
      <c r="K48" s="75">
        <v>288137</v>
      </c>
      <c r="L48" s="75">
        <v>174895</v>
      </c>
      <c r="M48" s="75">
        <v>218021</v>
      </c>
      <c r="N48" s="75">
        <v>116320</v>
      </c>
      <c r="O48" s="75">
        <v>116320</v>
      </c>
      <c r="P48" s="75">
        <v>116320</v>
      </c>
      <c r="Q48" s="75">
        <v>152370</v>
      </c>
      <c r="R48" s="75">
        <v>152370</v>
      </c>
      <c r="S48" s="75">
        <v>278923</v>
      </c>
      <c r="T48" s="75">
        <v>174233</v>
      </c>
      <c r="U48" s="75">
        <v>122987</v>
      </c>
      <c r="V48" s="75">
        <v>114625</v>
      </c>
      <c r="W48" s="75">
        <v>114625</v>
      </c>
      <c r="X48" s="75">
        <v>116320</v>
      </c>
      <c r="Y48" s="75">
        <v>116320</v>
      </c>
      <c r="Z48" s="75">
        <v>108582</v>
      </c>
    </row>
    <row r="49" spans="1:27" ht="14.25">
      <c r="A49" s="96" t="s">
        <v>699</v>
      </c>
      <c r="B49" s="75">
        <v>20801564</v>
      </c>
      <c r="C49" s="75">
        <v>2984778</v>
      </c>
      <c r="D49" s="75">
        <v>2277841</v>
      </c>
      <c r="E49" s="75">
        <v>203387</v>
      </c>
      <c r="F49" s="75">
        <v>3758578</v>
      </c>
      <c r="G49" s="75">
        <v>969789</v>
      </c>
      <c r="H49" s="75">
        <v>303058</v>
      </c>
      <c r="I49" s="75">
        <v>404758</v>
      </c>
      <c r="J49" s="75">
        <v>3377033</v>
      </c>
      <c r="K49" s="75">
        <v>2771126</v>
      </c>
      <c r="L49" s="75">
        <v>2885064</v>
      </c>
      <c r="M49" s="75">
        <v>1430458</v>
      </c>
      <c r="N49" s="75">
        <v>671096</v>
      </c>
      <c r="O49" s="75">
        <v>1055405</v>
      </c>
      <c r="P49" s="75">
        <v>816916</v>
      </c>
      <c r="Q49" s="75">
        <v>2581740</v>
      </c>
      <c r="R49" s="75">
        <v>222957</v>
      </c>
      <c r="S49" s="75">
        <v>375305</v>
      </c>
      <c r="T49" s="75">
        <v>1998055</v>
      </c>
      <c r="U49" s="75">
        <v>2520162</v>
      </c>
      <c r="V49" s="75">
        <v>2588373</v>
      </c>
      <c r="W49" s="75">
        <v>2756414</v>
      </c>
      <c r="X49" s="75">
        <v>1259469</v>
      </c>
      <c r="Y49" s="75">
        <v>2297972</v>
      </c>
      <c r="Z49" s="75">
        <v>1136967</v>
      </c>
      <c r="AA49" s="69">
        <f>SUM(B49:Z49)</f>
        <v>62448265</v>
      </c>
    </row>
    <row r="50" spans="1:27" ht="14.25">
      <c r="A50"/>
      <c r="B50" s="68">
        <f>+GETPIVOTDATA("Suma de SEDE 1 - MANZANA LIEVANO - ALCALDÍA MAYOR",$A$6)</f>
        <v>20801564</v>
      </c>
      <c r="C50" s="68">
        <f>+GETPIVOTDATA("Suma de SEDE 2- DIRECCIÓN DISTRITAL DE ARCHIVO DE  BOGOTA ",$A$6)</f>
        <v>2984778</v>
      </c>
      <c r="D50" s="68">
        <f>+GETPIVOTDATA("Suma de SEDE 3 - IMPRENTA DISTRITAL",$A$6)</f>
        <v>2277841</v>
      </c>
      <c r="E50" s="68">
        <f>+GETPIVOTDATA("Suma de SEDE 4 - SEDE ALTERNA RESTREPO ",$A$6)</f>
        <v>203387</v>
      </c>
      <c r="F50" s="68">
        <f>+GETPIVOTDATA("Suma de SEDE 5 - SUPERCADE CAD CARRERA ",$A$6)</f>
        <v>3758578</v>
      </c>
      <c r="G50" s="68">
        <f>+GETPIVOTDATA("Suma de SEDE 6 - SUPERCADE AMERICAS ",$A$6)</f>
        <v>969789</v>
      </c>
      <c r="H50" s="68">
        <f>+GETPIVOTDATA("Suma de SEDE 7 - SUPERCADE BOSA ",$A$6)</f>
        <v>303058</v>
      </c>
      <c r="I50" s="68">
        <f>+GETPIVOTDATA("Suma de SEDE 8 - SUPERCADE CALLE 13 ",$A$6)</f>
        <v>404758</v>
      </c>
      <c r="J50" s="68">
        <f>+GETPIVOTDATA("Suma de SEDE 9 - SUPERCADE 20 DE JULIO ",$A$6)</f>
        <v>3377033</v>
      </c>
      <c r="K50" s="68">
        <f>+GETPIVOTDATA("Suma de SEDE 10 - SUPERCADE MANITAS ",$A$6)</f>
        <v>2771126</v>
      </c>
      <c r="L50" s="68">
        <f>+GETPIVOTDATA("Suma de SEDE 11 - SUPERCADE SUBA ",$A$6)</f>
        <v>2885064</v>
      </c>
      <c r="M50" s="68">
        <f>+GETPIVOTDATA("Suma de SEDE 12 - SUPERCADE SOCIAL",$A$6)</f>
        <v>1430458</v>
      </c>
      <c r="N50" s="68">
        <f>+GETPIVOTDATA("Suma de SEDE 13 - CADE SERVITA ",$A$6)</f>
        <v>671096</v>
      </c>
      <c r="O50" s="68">
        <f>+GETPIVOTDATA("Suma de SEDE 14 - CADE LA VICTORIA ",$A$6)</f>
        <v>1055405</v>
      </c>
      <c r="P50" s="68">
        <f>+GETPIVOTDATA("Suma de SEDE 15 - CADE LA GAITANA ",$A$6)</f>
        <v>816916</v>
      </c>
      <c r="Q50" s="68">
        <f>+GETPIVOTDATA("Suma de SEDE 16 - SUPERCADE ENGATIVA ",$A$6)</f>
        <v>2581740</v>
      </c>
      <c r="R50" s="68">
        <f>+GETPIVOTDATA("Suma de SEDE 17 - CADE LOS LUCEROS ",$A$6)</f>
        <v>222957</v>
      </c>
      <c r="S50" s="68">
        <f>+GETPIVOTDATA("Suma de SEDE 18 - CENTRO DE MEMORIA, PAZ Y RECONCILIACIÓN ",$A$6)</f>
        <v>375305</v>
      </c>
      <c r="T50" s="68">
        <f>+GETPIVOTDATA("Suma de SEDE 19 - CENTRO DE ENCUENTRO BOSA ",$A$6)</f>
        <v>1998055</v>
      </c>
      <c r="U50" s="68">
        <f>+GETPIVOTDATA("Suma de SEDE 20 - CENTRO DE ENCUENTRO CHAPINERO ",$A$6)</f>
        <v>2520162</v>
      </c>
      <c r="V50" s="68">
        <f>+GETPIVOTDATA("Suma de SEDE 21 - CENTRO DE ENCUENTRO CIUDAD BOLIVAR ",$A$6)</f>
        <v>2588373</v>
      </c>
      <c r="W50" s="68">
        <f>+GETPIVOTDATA("Suma de SEDE 22 - CENTRO DE ENCUENTRO KENNEDY PATIO BONITO ",$A$6)</f>
        <v>2756414</v>
      </c>
      <c r="X50" s="68">
        <f>+GETPIVOTDATA("Suma de SEDE 23 - CENTRO DE ENCUENTRO RAFAEL URIBE ",$A$6)</f>
        <v>1259469</v>
      </c>
      <c r="Y50" s="68">
        <f>+GETPIVOTDATA("Suma de SEDE 24 - CENTRO DE ENCUENTRO SUBA ",$A$6)</f>
        <v>2297972</v>
      </c>
      <c r="Z50" s="68">
        <f>+GETPIVOTDATA("Suma de SEDE 25 - SEDE ALTERNA TEQUENDAMA",$A$6)</f>
        <v>1136967</v>
      </c>
    </row>
    <row r="51" spans="1:27" ht="14.25">
      <c r="A51" s="75">
        <f>SUM(B51:Z51)</f>
        <v>577385195</v>
      </c>
      <c r="B51" s="68">
        <f>+B50+B3</f>
        <v>151897235</v>
      </c>
      <c r="C51" s="68">
        <f t="shared" ref="C51:Z51" si="0">+C50+C3</f>
        <v>48400747</v>
      </c>
      <c r="D51" s="68">
        <f t="shared" si="0"/>
        <v>16589596</v>
      </c>
      <c r="E51" s="68">
        <f t="shared" si="0"/>
        <v>5451030</v>
      </c>
      <c r="F51" s="68">
        <f t="shared" si="0"/>
        <v>37534317</v>
      </c>
      <c r="G51" s="68">
        <f t="shared" si="0"/>
        <v>28257535</v>
      </c>
      <c r="H51" s="68">
        <f t="shared" si="0"/>
        <v>23201866</v>
      </c>
      <c r="I51" s="68">
        <f t="shared" si="0"/>
        <v>14430278</v>
      </c>
      <c r="J51" s="68">
        <f t="shared" si="0"/>
        <v>26275841</v>
      </c>
      <c r="K51" s="68">
        <f t="shared" si="0"/>
        <v>34161575</v>
      </c>
      <c r="L51" s="68">
        <f t="shared" si="0"/>
        <v>34370921</v>
      </c>
      <c r="M51" s="68">
        <f t="shared" si="0"/>
        <v>7155159</v>
      </c>
      <c r="N51" s="68">
        <f t="shared" si="0"/>
        <v>6395798</v>
      </c>
      <c r="O51" s="68">
        <f t="shared" si="0"/>
        <v>8402105</v>
      </c>
      <c r="P51" s="68">
        <f t="shared" si="0"/>
        <v>9403969</v>
      </c>
      <c r="Q51" s="68">
        <f t="shared" si="0"/>
        <v>19755846</v>
      </c>
      <c r="R51" s="68">
        <f t="shared" si="0"/>
        <v>3085308</v>
      </c>
      <c r="S51" s="68">
        <f t="shared" si="0"/>
        <v>21747526</v>
      </c>
      <c r="T51" s="68">
        <f t="shared" si="0"/>
        <v>17359338</v>
      </c>
      <c r="U51" s="68">
        <f t="shared" si="0"/>
        <v>13969566</v>
      </c>
      <c r="V51" s="68">
        <f t="shared" si="0"/>
        <v>11175426</v>
      </c>
      <c r="W51" s="68">
        <f t="shared" si="0"/>
        <v>11343467</v>
      </c>
      <c r="X51" s="68">
        <f t="shared" si="0"/>
        <v>12136403</v>
      </c>
      <c r="Y51" s="68">
        <f t="shared" si="0"/>
        <v>8022674</v>
      </c>
      <c r="Z51" s="68">
        <f t="shared" si="0"/>
        <v>6861669</v>
      </c>
      <c r="AA51" s="69">
        <f>SUM(B51:Z51)</f>
        <v>577385195</v>
      </c>
    </row>
    <row r="52" spans="1:27" ht="14.25">
      <c r="A52"/>
    </row>
    <row r="53" spans="1:27" ht="14.25">
      <c r="A53"/>
    </row>
    <row r="54" spans="1:27" ht="14.25">
      <c r="A54"/>
    </row>
    <row r="55" spans="1:27" ht="14.25">
      <c r="A55"/>
    </row>
    <row r="56" spans="1:27" ht="14.25">
      <c r="A56"/>
    </row>
    <row r="57" spans="1:27" ht="14.25">
      <c r="A57"/>
    </row>
    <row r="58" spans="1:27" ht="14.25">
      <c r="A58"/>
    </row>
    <row r="59" spans="1:27" ht="14.25">
      <c r="A59"/>
    </row>
    <row r="60" spans="1:27" ht="14.25">
      <c r="A60"/>
    </row>
    <row r="61" spans="1:27" ht="14.25">
      <c r="A61"/>
    </row>
    <row r="62" spans="1:27" ht="14.25">
      <c r="A62"/>
    </row>
    <row r="63" spans="1:27" ht="14.25">
      <c r="A63"/>
    </row>
    <row r="64" spans="1:27" ht="14.25">
      <c r="A64"/>
    </row>
    <row r="65" spans="1:1" ht="14.25">
      <c r="A65"/>
    </row>
    <row r="66" spans="1:1" ht="14.25">
      <c r="A66"/>
    </row>
    <row r="67" spans="1:1" ht="14.25">
      <c r="A67"/>
    </row>
    <row r="68" spans="1:1" ht="14.25">
      <c r="A68"/>
    </row>
    <row r="69" spans="1:1" ht="14.25">
      <c r="A69"/>
    </row>
    <row r="70" spans="1:1" ht="14.25">
      <c r="A70"/>
    </row>
    <row r="71" spans="1:1" ht="14.25">
      <c r="A71"/>
    </row>
    <row r="72" spans="1:1" ht="14.25">
      <c r="A72"/>
    </row>
    <row r="73" spans="1:1" ht="14.25">
      <c r="A73"/>
    </row>
    <row r="74" spans="1:1" ht="14.25">
      <c r="A74"/>
    </row>
    <row r="75" spans="1:1" ht="14.25">
      <c r="A75"/>
    </row>
    <row r="76" spans="1:1" ht="14.25">
      <c r="A76"/>
    </row>
    <row r="77" spans="1:1" ht="14.25">
      <c r="A77"/>
    </row>
    <row r="78" spans="1:1" ht="14.25">
      <c r="A78"/>
    </row>
    <row r="79" spans="1:1" ht="14.25">
      <c r="A79"/>
    </row>
    <row r="80" spans="1:1" ht="14.25">
      <c r="A80"/>
    </row>
    <row r="81" spans="1:1" ht="14.25">
      <c r="A81"/>
    </row>
    <row r="82" spans="1:1" ht="14.25">
      <c r="A82"/>
    </row>
    <row r="83" spans="1:1" ht="14.25">
      <c r="A83"/>
    </row>
    <row r="84" spans="1:1" ht="14.25">
      <c r="A84"/>
    </row>
    <row r="85" spans="1:1" ht="14.25">
      <c r="A85"/>
    </row>
    <row r="86" spans="1:1" ht="14.25">
      <c r="A86"/>
    </row>
    <row r="87" spans="1:1" ht="14.25">
      <c r="A87"/>
    </row>
    <row r="88" spans="1:1" ht="14.25">
      <c r="A88"/>
    </row>
    <row r="89" spans="1:1" ht="14.25">
      <c r="A89"/>
    </row>
    <row r="90" spans="1:1" ht="14.25">
      <c r="A90"/>
    </row>
    <row r="91" spans="1:1" ht="14.25">
      <c r="A91"/>
    </row>
    <row r="92" spans="1:1" ht="14.25">
      <c r="A92"/>
    </row>
    <row r="93" spans="1:1" ht="14.25">
      <c r="A93"/>
    </row>
    <row r="94" spans="1:1" ht="14.25">
      <c r="A94"/>
    </row>
    <row r="95" spans="1:1" ht="14.25">
      <c r="A95"/>
    </row>
    <row r="96" spans="1:1" ht="14.25">
      <c r="A96"/>
    </row>
    <row r="97" spans="1:1" ht="14.25">
      <c r="A97"/>
    </row>
    <row r="98" spans="1:1" ht="14.25">
      <c r="A98"/>
    </row>
    <row r="99" spans="1:1" ht="14.25">
      <c r="A99"/>
    </row>
    <row r="100" spans="1:1" ht="14.25">
      <c r="A100"/>
    </row>
    <row r="101" spans="1:1" ht="14.25">
      <c r="A101"/>
    </row>
    <row r="102" spans="1:1" ht="14.25">
      <c r="A102"/>
    </row>
    <row r="103" spans="1:1" ht="14.25">
      <c r="A103"/>
    </row>
    <row r="104" spans="1:1" ht="14.25">
      <c r="A104"/>
    </row>
    <row r="105" spans="1:1" ht="14.25">
      <c r="A105"/>
    </row>
    <row r="106" spans="1:1" ht="14.25">
      <c r="A106"/>
    </row>
    <row r="107" spans="1:1" ht="14.25">
      <c r="A107"/>
    </row>
    <row r="108" spans="1:1" ht="14.25">
      <c r="A108"/>
    </row>
    <row r="109" spans="1:1" ht="14.25">
      <c r="A109"/>
    </row>
    <row r="110" spans="1:1" ht="14.25">
      <c r="A110"/>
    </row>
    <row r="111" spans="1:1" ht="14.25">
      <c r="A111"/>
    </row>
    <row r="112" spans="1:1" ht="14.25">
      <c r="A112"/>
    </row>
    <row r="113" spans="1:1" ht="14.25">
      <c r="A113"/>
    </row>
    <row r="114" spans="1:1" ht="14.25">
      <c r="A114"/>
    </row>
    <row r="115" spans="1:1" ht="14.25">
      <c r="A115"/>
    </row>
    <row r="116" spans="1:1" ht="14.25">
      <c r="A116"/>
    </row>
    <row r="117" spans="1:1" ht="14.25">
      <c r="A117"/>
    </row>
    <row r="118" spans="1:1" ht="14.25">
      <c r="A118"/>
    </row>
    <row r="119" spans="1:1" ht="14.25">
      <c r="A119"/>
    </row>
    <row r="120" spans="1:1" ht="14.25">
      <c r="A120"/>
    </row>
    <row r="121" spans="1:1" ht="14.25">
      <c r="A121"/>
    </row>
    <row r="122" spans="1:1" ht="14.25">
      <c r="A122"/>
    </row>
    <row r="123" spans="1:1" ht="14.25">
      <c r="A123"/>
    </row>
    <row r="124" spans="1:1" ht="14.25">
      <c r="A124"/>
    </row>
    <row r="125" spans="1:1" ht="14.25">
      <c r="A125"/>
    </row>
    <row r="126" spans="1:1" ht="14.25">
      <c r="A126"/>
    </row>
    <row r="127" spans="1:1" ht="14.25">
      <c r="A127"/>
    </row>
    <row r="128" spans="1:1" ht="14.25">
      <c r="A128"/>
    </row>
    <row r="129" spans="1:1" ht="14.25">
      <c r="A129"/>
    </row>
    <row r="130" spans="1:1" ht="14.25">
      <c r="A130"/>
    </row>
    <row r="131" spans="1:1" ht="14.25">
      <c r="A131"/>
    </row>
    <row r="132" spans="1:1" ht="14.25">
      <c r="A132"/>
    </row>
    <row r="133" spans="1:1" ht="14.25">
      <c r="A133"/>
    </row>
  </sheetData>
  <sortState ref="A7:A48">
    <sortCondition ref="A7:A48"/>
  </sortState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7EF26-CC25-4340-9686-14116DD8E644}">
  <ds:schemaRefs>
    <ds:schemaRef ds:uri="http://schemas.microsoft.com/office/infopath/2007/PartnerControls"/>
    <ds:schemaRef ds:uri="http://purl.org/dc/terms/"/>
    <ds:schemaRef ds:uri="http://purl.org/dc/dcmitype/"/>
    <ds:schemaRef ds:uri="ab0bac37-3013-4525-8120-cfae50e61977"/>
    <ds:schemaRef ds:uri="http://schemas.openxmlformats.org/package/2006/metadata/core-properties"/>
    <ds:schemaRef ds:uri="http://www.w3.org/XML/1998/namespace"/>
    <ds:schemaRef ds:uri="http://purl.org/dc/elements/1.1/"/>
    <ds:schemaRef ds:uri="e5336ff3-aa5d-469a-9ce7-f2d9e197e9e7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CONTROL PERSONAL FULL</vt:lpstr>
      <vt:lpstr>PERSONAL</vt:lpstr>
      <vt:lpstr>para facturar</vt:lpstr>
      <vt:lpstr>INSUMOS Y MAQUINARIA</vt:lpstr>
      <vt:lpstr>Rubro danna sin formula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2024-08-30T14:05:32Z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